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127"/>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58\"/>
    </mc:Choice>
  </mc:AlternateContent>
  <xr:revisionPtr revIDLastSave="0" documentId="13_ncr:1_{4D949CBC-DB95-4BE5-8B76-B5780342C297}" xr6:coauthVersionLast="45" xr6:coauthVersionMax="45" xr10:uidLastSave="{00000000-0000-0000-0000-000000000000}"/>
  <bookViews>
    <workbookView xWindow="7080" yWindow="1305" windowWidth="17385" windowHeight="13725" tabRatio="842" xr2:uid="{00000000-000D-0000-FFFF-FFFF00000000}"/>
  </bookViews>
  <sheets>
    <sheet name="Formato" sheetId="316" r:id="rId1"/>
    <sheet name="Predial" sheetId="892" r:id="rId2"/>
    <sheet name="Financiero " sheetId="640" r:id="rId3"/>
    <sheet name="Registro fotográfico social" sheetId="885" r:id="rId4"/>
    <sheet name="Registro fotográfico redes" sheetId="703" r:id="rId5"/>
    <sheet name="Registro fotográfico técnico" sheetId="882" r:id="rId6"/>
    <sheet name="Registro fotográfico túnel" sheetId="884" r:id="rId7"/>
    <sheet name="Registro fotográfico puentes" sheetId="883" r:id="rId8"/>
    <sheet name="Registro fotográfico OyM" sheetId="886" r:id="rId9"/>
    <sheet name="Reg fotográfico ambiental UF1y3" sheetId="887" r:id="rId10"/>
    <sheet name="Reg fotográfico ambiental UF2,1" sheetId="889" r:id="rId11"/>
    <sheet name="Reg fotog ambien Mjto UF1 y 2,1" sheetId="888" r:id="rId12"/>
    <sheet name="Reg fotog ambien OyM UF1 y 2,1" sheetId="890" r:id="rId13"/>
    <sheet name="Reg fotog ambien OyM UF2,2 y 4" sheetId="891" r:id="rId14"/>
  </sheets>
  <externalReferences>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s>
  <definedNames>
    <definedName name="\0" localSheetId="11">#REF!</definedName>
    <definedName name="\0" localSheetId="12">#REF!</definedName>
    <definedName name="\0" localSheetId="13">#REF!</definedName>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1">#REF!</definedName>
    <definedName name="\d" localSheetId="13">#REF!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1">#REF!</definedName>
    <definedName name="\g" localSheetId="13">#REF!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1">#REF!</definedName>
    <definedName name="\m" localSheetId="13">#REF!</definedName>
    <definedName name="\m" localSheetId="10">#REF!</definedName>
    <definedName name="\m" localSheetId="4">#REF!</definedName>
    <definedName name="\m" localSheetId="5">#REF!</definedName>
    <definedName name="\m">#REF!</definedName>
    <definedName name="\n" localSheetId="11">#REF!</definedName>
    <definedName name="\n" localSheetId="13">#REF!</definedName>
    <definedName name="\n" localSheetId="10">#REF!</definedName>
    <definedName name="\n" localSheetId="4">#REF!</definedName>
    <definedName name="\n" localSheetId="5">#REF!</definedName>
    <definedName name="\n">#REF!</definedName>
    <definedName name="\p" localSheetId="11">#REF!</definedName>
    <definedName name="\p" localSheetId="13">#REF!</definedName>
    <definedName name="\p" localSheetId="10">#REF!</definedName>
    <definedName name="\p" localSheetId="4">#REF!</definedName>
    <definedName name="\p" localSheetId="5">#REF!</definedName>
    <definedName name="\p">#REF!</definedName>
    <definedName name="\w" localSheetId="11">#REF!</definedName>
    <definedName name="\w" localSheetId="13">#REF!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1">[1]DATOS!$I:$I</definedName>
    <definedName name="____________________________gol2" localSheetId="12">[1]DATOS!$I:$I</definedName>
    <definedName name="____________________________gol2" localSheetId="13">[1]DATOS!$I:$I</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1">[1]DATOS!$M:$M</definedName>
    <definedName name="____________________________gol3" localSheetId="12">[1]DATOS!$M:$M</definedName>
    <definedName name="____________________________gol3" localSheetId="13">[1]DATOS!$M:$M</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1">[1]DATOS!$G:$G</definedName>
    <definedName name="____________________________pes1" localSheetId="12">[1]DATOS!$G:$G</definedName>
    <definedName name="____________________________pes1" localSheetId="13">[1]DATOS!$G:$G</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1">[1]DATOS!$V:$V</definedName>
    <definedName name="____________________________pes10" localSheetId="12">[1]DATOS!$V:$V</definedName>
    <definedName name="____________________________pes10" localSheetId="13">[1]DATOS!$V:$V</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1">[1]DATOS!$H:$H</definedName>
    <definedName name="____________________________pes2" localSheetId="12">[1]DATOS!$H:$H</definedName>
    <definedName name="____________________________pes2" localSheetId="13">[1]DATOS!$H:$H</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1">[1]DATOS!$K:$K</definedName>
    <definedName name="____________________________pes3" localSheetId="12">[1]DATOS!$K:$K</definedName>
    <definedName name="____________________________pes3" localSheetId="13">[1]DATOS!$K:$K</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1">[1]DATOS!$L:$L</definedName>
    <definedName name="____________________________pes4" localSheetId="12">[1]DATOS!$L:$L</definedName>
    <definedName name="____________________________pes4" localSheetId="13">[1]DATOS!$L:$L</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1">[1]DATOS!$O:$O</definedName>
    <definedName name="____________________________pes5" localSheetId="12">[1]DATOS!$O:$O</definedName>
    <definedName name="____________________________pes5" localSheetId="13">[1]DATOS!$O:$O</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1">[1]DATOS!$P:$P</definedName>
    <definedName name="____________________________pes6" localSheetId="12">[1]DATOS!$P:$P</definedName>
    <definedName name="____________________________pes6" localSheetId="13">[1]DATOS!$P:$P</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1">[1]DATOS!$R:$R</definedName>
    <definedName name="____________________________pes7" localSheetId="12">[1]DATOS!$R:$R</definedName>
    <definedName name="____________________________pes7" localSheetId="13">[1]DATOS!$R:$R</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1">[1]DATOS!$S:$S</definedName>
    <definedName name="____________________________pes8" localSheetId="12">[1]DATOS!$S:$S</definedName>
    <definedName name="____________________________pes8" localSheetId="13">[1]DATOS!$S:$S</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1">[1]DATOS!$U:$U</definedName>
    <definedName name="____________________________pes9" localSheetId="12">[1]DATOS!$U:$U</definedName>
    <definedName name="____________________________pes9" localSheetId="13">[1]DATOS!$U:$U</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1">[1]DATOS!$I:$I</definedName>
    <definedName name="___________________________gol2" localSheetId="12">[1]DATOS!$I:$I</definedName>
    <definedName name="___________________________gol2" localSheetId="13">[1]DATOS!$I:$I</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1">[1]DATOS!$M:$M</definedName>
    <definedName name="___________________________gol3" localSheetId="12">[1]DATOS!$M:$M</definedName>
    <definedName name="___________________________gol3" localSheetId="13">[1]DATOS!$M:$M</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1">[1]DATOS!$G:$G</definedName>
    <definedName name="___________________________pes1" localSheetId="12">[1]DATOS!$G:$G</definedName>
    <definedName name="___________________________pes1" localSheetId="13">[1]DATOS!$G:$G</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1">[1]DATOS!$V:$V</definedName>
    <definedName name="___________________________pes10" localSheetId="12">[1]DATOS!$V:$V</definedName>
    <definedName name="___________________________pes10" localSheetId="13">[1]DATOS!$V:$V</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1">[1]DATOS!$H:$H</definedName>
    <definedName name="___________________________pes2" localSheetId="12">[1]DATOS!$H:$H</definedName>
    <definedName name="___________________________pes2" localSheetId="13">[1]DATOS!$H:$H</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1">[1]DATOS!$K:$K</definedName>
    <definedName name="___________________________pes3" localSheetId="12">[1]DATOS!$K:$K</definedName>
    <definedName name="___________________________pes3" localSheetId="13">[1]DATOS!$K:$K</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1">[1]DATOS!$L:$L</definedName>
    <definedName name="___________________________pes4" localSheetId="12">[1]DATOS!$L:$L</definedName>
    <definedName name="___________________________pes4" localSheetId="13">[1]DATOS!$L:$L</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1">[1]DATOS!$O:$O</definedName>
    <definedName name="___________________________pes5" localSheetId="12">[1]DATOS!$O:$O</definedName>
    <definedName name="___________________________pes5" localSheetId="13">[1]DATOS!$O:$O</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1">[1]DATOS!$P:$P</definedName>
    <definedName name="___________________________pes6" localSheetId="12">[1]DATOS!$P:$P</definedName>
    <definedName name="___________________________pes6" localSheetId="13">[1]DATOS!$P:$P</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1">[1]DATOS!$R:$R</definedName>
    <definedName name="___________________________pes7" localSheetId="12">[1]DATOS!$R:$R</definedName>
    <definedName name="___________________________pes7" localSheetId="13">[1]DATOS!$R:$R</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1">[1]DATOS!$S:$S</definedName>
    <definedName name="___________________________pes8" localSheetId="12">[1]DATOS!$S:$S</definedName>
    <definedName name="___________________________pes8" localSheetId="13">[1]DATOS!$S:$S</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1">[1]DATOS!$U:$U</definedName>
    <definedName name="___________________________pes9" localSheetId="12">[1]DATOS!$U:$U</definedName>
    <definedName name="___________________________pes9" localSheetId="13">[1]DATOS!$U:$U</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1">[1]DATOS!$I:$I</definedName>
    <definedName name="__________________________gol2" localSheetId="12">[1]DATOS!$I:$I</definedName>
    <definedName name="__________________________gol2" localSheetId="13">[1]DATOS!$I:$I</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1">[1]DATOS!$M:$M</definedName>
    <definedName name="__________________________gol3" localSheetId="12">[1]DATOS!$M:$M</definedName>
    <definedName name="__________________________gol3" localSheetId="13">[1]DATOS!$M:$M</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1">[1]DATOS!$G:$G</definedName>
    <definedName name="__________________________pes1" localSheetId="12">[1]DATOS!$G:$G</definedName>
    <definedName name="__________________________pes1" localSheetId="13">[1]DATOS!$G:$G</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1">[1]DATOS!$V:$V</definedName>
    <definedName name="__________________________pes10" localSheetId="12">[1]DATOS!$V:$V</definedName>
    <definedName name="__________________________pes10" localSheetId="13">[1]DATOS!$V:$V</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1">[1]DATOS!$H:$H</definedName>
    <definedName name="__________________________pes2" localSheetId="12">[1]DATOS!$H:$H</definedName>
    <definedName name="__________________________pes2" localSheetId="13">[1]DATOS!$H:$H</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1">[1]DATOS!$K:$K</definedName>
    <definedName name="__________________________pes3" localSheetId="12">[1]DATOS!$K:$K</definedName>
    <definedName name="__________________________pes3" localSheetId="13">[1]DATOS!$K:$K</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1">[1]DATOS!$L:$L</definedName>
    <definedName name="__________________________pes4" localSheetId="12">[1]DATOS!$L:$L</definedName>
    <definedName name="__________________________pes4" localSheetId="13">[1]DATOS!$L:$L</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1">[1]DATOS!$O:$O</definedName>
    <definedName name="__________________________pes5" localSheetId="12">[1]DATOS!$O:$O</definedName>
    <definedName name="__________________________pes5" localSheetId="13">[1]DATOS!$O:$O</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1">[1]DATOS!$P:$P</definedName>
    <definedName name="__________________________pes6" localSheetId="12">[1]DATOS!$P:$P</definedName>
    <definedName name="__________________________pes6" localSheetId="13">[1]DATOS!$P:$P</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1">[1]DATOS!$R:$R</definedName>
    <definedName name="__________________________pes7" localSheetId="12">[1]DATOS!$R:$R</definedName>
    <definedName name="__________________________pes7" localSheetId="13">[1]DATOS!$R:$R</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1">[1]DATOS!$S:$S</definedName>
    <definedName name="__________________________pes8" localSheetId="12">[1]DATOS!$S:$S</definedName>
    <definedName name="__________________________pes8" localSheetId="13">[1]DATOS!$S:$S</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1">[1]DATOS!$U:$U</definedName>
    <definedName name="__________________________pes9" localSheetId="12">[1]DATOS!$U:$U</definedName>
    <definedName name="__________________________pes9" localSheetId="13">[1]DATOS!$U:$U</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1">[1]DATOS!$I:$I</definedName>
    <definedName name="_________________________gol2" localSheetId="12">[1]DATOS!$I:$I</definedName>
    <definedName name="_________________________gol2" localSheetId="13">[1]DATOS!$I:$I</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1">[1]DATOS!$M:$M</definedName>
    <definedName name="_________________________gol3" localSheetId="12">[1]DATOS!$M:$M</definedName>
    <definedName name="_________________________gol3" localSheetId="13">[1]DATOS!$M:$M</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1">[1]DATOS!$G:$G</definedName>
    <definedName name="_________________________pes1" localSheetId="12">[1]DATOS!$G:$G</definedName>
    <definedName name="_________________________pes1" localSheetId="13">[1]DATOS!$G:$G</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1">[1]DATOS!$V:$V</definedName>
    <definedName name="_________________________pes10" localSheetId="12">[1]DATOS!$V:$V</definedName>
    <definedName name="_________________________pes10" localSheetId="13">[1]DATOS!$V:$V</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1">[1]DATOS!$H:$H</definedName>
    <definedName name="_________________________pes2" localSheetId="12">[1]DATOS!$H:$H</definedName>
    <definedName name="_________________________pes2" localSheetId="13">[1]DATOS!$H:$H</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1">[1]DATOS!$K:$K</definedName>
    <definedName name="_________________________pes3" localSheetId="12">[1]DATOS!$K:$K</definedName>
    <definedName name="_________________________pes3" localSheetId="13">[1]DATOS!$K:$K</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1">[1]DATOS!$L:$L</definedName>
    <definedName name="_________________________pes4" localSheetId="12">[1]DATOS!$L:$L</definedName>
    <definedName name="_________________________pes4" localSheetId="13">[1]DATOS!$L:$L</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1">[1]DATOS!$O:$O</definedName>
    <definedName name="_________________________pes5" localSheetId="12">[1]DATOS!$O:$O</definedName>
    <definedName name="_________________________pes5" localSheetId="13">[1]DATOS!$O:$O</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1">[1]DATOS!$P:$P</definedName>
    <definedName name="_________________________pes6" localSheetId="12">[1]DATOS!$P:$P</definedName>
    <definedName name="_________________________pes6" localSheetId="13">[1]DATOS!$P:$P</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1">[1]DATOS!$R:$R</definedName>
    <definedName name="_________________________pes7" localSheetId="12">[1]DATOS!$R:$R</definedName>
    <definedName name="_________________________pes7" localSheetId="13">[1]DATOS!$R:$R</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1">[1]DATOS!$S:$S</definedName>
    <definedName name="_________________________pes8" localSheetId="12">[1]DATOS!$S:$S</definedName>
    <definedName name="_________________________pes8" localSheetId="13">[1]DATOS!$S:$S</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1">[1]DATOS!$U:$U</definedName>
    <definedName name="_________________________pes9" localSheetId="12">[1]DATOS!$U:$U</definedName>
    <definedName name="_________________________pes9" localSheetId="13">[1]DATOS!$U:$U</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1">[1]DATOS!$I:$I</definedName>
    <definedName name="________________________gol2" localSheetId="12">[1]DATOS!$I:$I</definedName>
    <definedName name="________________________gol2" localSheetId="13">[1]DATOS!$I:$I</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1">[1]DATOS!$M:$M</definedName>
    <definedName name="________________________gol3" localSheetId="12">[1]DATOS!$M:$M</definedName>
    <definedName name="________________________gol3" localSheetId="13">[1]DATOS!$M:$M</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1">[1]DATOS!$G:$G</definedName>
    <definedName name="________________________pes1" localSheetId="12">[1]DATOS!$G:$G</definedName>
    <definedName name="________________________pes1" localSheetId="13">[1]DATOS!$G:$G</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1">[1]DATOS!$V:$V</definedName>
    <definedName name="________________________pes10" localSheetId="12">[1]DATOS!$V:$V</definedName>
    <definedName name="________________________pes10" localSheetId="13">[1]DATOS!$V:$V</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1">[1]DATOS!$H:$H</definedName>
    <definedName name="________________________pes2" localSheetId="12">[1]DATOS!$H:$H</definedName>
    <definedName name="________________________pes2" localSheetId="13">[1]DATOS!$H:$H</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1">[1]DATOS!$K:$K</definedName>
    <definedName name="________________________pes3" localSheetId="12">[1]DATOS!$K:$K</definedName>
    <definedName name="________________________pes3" localSheetId="13">[1]DATOS!$K:$K</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1">[1]DATOS!$L:$L</definedName>
    <definedName name="________________________pes4" localSheetId="12">[1]DATOS!$L:$L</definedName>
    <definedName name="________________________pes4" localSheetId="13">[1]DATOS!$L:$L</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1">[1]DATOS!$O:$O</definedName>
    <definedName name="________________________pes5" localSheetId="12">[1]DATOS!$O:$O</definedName>
    <definedName name="________________________pes5" localSheetId="13">[1]DATOS!$O:$O</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1">[1]DATOS!$P:$P</definedName>
    <definedName name="________________________pes6" localSheetId="12">[1]DATOS!$P:$P</definedName>
    <definedName name="________________________pes6" localSheetId="13">[1]DATOS!$P:$P</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1">[1]DATOS!$R:$R</definedName>
    <definedName name="________________________pes7" localSheetId="12">[1]DATOS!$R:$R</definedName>
    <definedName name="________________________pes7" localSheetId="13">[1]DATOS!$R:$R</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1">[1]DATOS!$S:$S</definedName>
    <definedName name="________________________pes8" localSheetId="12">[1]DATOS!$S:$S</definedName>
    <definedName name="________________________pes8" localSheetId="13">[1]DATOS!$S:$S</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1">[1]DATOS!$U:$U</definedName>
    <definedName name="________________________pes9" localSheetId="12">[1]DATOS!$U:$U</definedName>
    <definedName name="________________________pes9" localSheetId="13">[1]DATOS!$U:$U</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1">[1]DATOS!$I:$I</definedName>
    <definedName name="_______________________gol2" localSheetId="12">[1]DATOS!$I:$I</definedName>
    <definedName name="_______________________gol2" localSheetId="13">[1]DATOS!$I:$I</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1">[1]DATOS!$M:$M</definedName>
    <definedName name="_______________________gol3" localSheetId="12">[1]DATOS!$M:$M</definedName>
    <definedName name="_______________________gol3" localSheetId="13">[1]DATOS!$M:$M</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1">[1]DATOS!$G:$G</definedName>
    <definedName name="_______________________pes1" localSheetId="12">[1]DATOS!$G:$G</definedName>
    <definedName name="_______________________pes1" localSheetId="13">[1]DATOS!$G:$G</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1">[1]DATOS!$V:$V</definedName>
    <definedName name="_______________________pes10" localSheetId="12">[1]DATOS!$V:$V</definedName>
    <definedName name="_______________________pes10" localSheetId="13">[1]DATOS!$V:$V</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1">[1]DATOS!$H:$H</definedName>
    <definedName name="_______________________pes2" localSheetId="12">[1]DATOS!$H:$H</definedName>
    <definedName name="_______________________pes2" localSheetId="13">[1]DATOS!$H:$H</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1">[1]DATOS!$K:$K</definedName>
    <definedName name="_______________________pes3" localSheetId="12">[1]DATOS!$K:$K</definedName>
    <definedName name="_______________________pes3" localSheetId="13">[1]DATOS!$K:$K</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1">[1]DATOS!$L:$L</definedName>
    <definedName name="_______________________pes4" localSheetId="12">[1]DATOS!$L:$L</definedName>
    <definedName name="_______________________pes4" localSheetId="13">[1]DATOS!$L:$L</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1">[1]DATOS!$O:$O</definedName>
    <definedName name="_______________________pes5" localSheetId="12">[1]DATOS!$O:$O</definedName>
    <definedName name="_______________________pes5" localSheetId="13">[1]DATOS!$O:$O</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1">[1]DATOS!$P:$P</definedName>
    <definedName name="_______________________pes6" localSheetId="12">[1]DATOS!$P:$P</definedName>
    <definedName name="_______________________pes6" localSheetId="13">[1]DATOS!$P:$P</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1">[1]DATOS!$R:$R</definedName>
    <definedName name="_______________________pes7" localSheetId="12">[1]DATOS!$R:$R</definedName>
    <definedName name="_______________________pes7" localSheetId="13">[1]DATOS!$R:$R</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1">[1]DATOS!$S:$S</definedName>
    <definedName name="_______________________pes8" localSheetId="12">[1]DATOS!$S:$S</definedName>
    <definedName name="_______________________pes8" localSheetId="13">[1]DATOS!$S:$S</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1">[1]DATOS!$U:$U</definedName>
    <definedName name="_______________________pes9" localSheetId="12">[1]DATOS!$U:$U</definedName>
    <definedName name="_______________________pes9" localSheetId="13">[1]DATOS!$U:$U</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1">[1]DATOS!$I:$I</definedName>
    <definedName name="______________________gol2" localSheetId="12">[1]DATOS!$I:$I</definedName>
    <definedName name="______________________gol2" localSheetId="13">[1]DATOS!$I:$I</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1">[1]DATOS!$M:$M</definedName>
    <definedName name="______________________gol3" localSheetId="12">[1]DATOS!$M:$M</definedName>
    <definedName name="______________________gol3" localSheetId="13">[1]DATOS!$M:$M</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1">[1]DATOS!$G:$G</definedName>
    <definedName name="______________________pes1" localSheetId="12">[1]DATOS!$G:$G</definedName>
    <definedName name="______________________pes1" localSheetId="13">[1]DATOS!$G:$G</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1">[1]DATOS!$V:$V</definedName>
    <definedName name="______________________pes10" localSheetId="12">[1]DATOS!$V:$V</definedName>
    <definedName name="______________________pes10" localSheetId="13">[1]DATOS!$V:$V</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1">[1]DATOS!$H:$H</definedName>
    <definedName name="______________________pes2" localSheetId="12">[1]DATOS!$H:$H</definedName>
    <definedName name="______________________pes2" localSheetId="13">[1]DATOS!$H:$H</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1">[1]DATOS!$K:$K</definedName>
    <definedName name="______________________pes3" localSheetId="12">[1]DATOS!$K:$K</definedName>
    <definedName name="______________________pes3" localSheetId="13">[1]DATOS!$K:$K</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1">[1]DATOS!$L:$L</definedName>
    <definedName name="______________________pes4" localSheetId="12">[1]DATOS!$L:$L</definedName>
    <definedName name="______________________pes4" localSheetId="13">[1]DATOS!$L:$L</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1">[1]DATOS!$O:$O</definedName>
    <definedName name="______________________pes5" localSheetId="12">[1]DATOS!$O:$O</definedName>
    <definedName name="______________________pes5" localSheetId="13">[1]DATOS!$O:$O</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1">[1]DATOS!$P:$P</definedName>
    <definedName name="______________________pes6" localSheetId="12">[1]DATOS!$P:$P</definedName>
    <definedName name="______________________pes6" localSheetId="13">[1]DATOS!$P:$P</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1">[1]DATOS!$R:$R</definedName>
    <definedName name="______________________pes7" localSheetId="12">[1]DATOS!$R:$R</definedName>
    <definedName name="______________________pes7" localSheetId="13">[1]DATOS!$R:$R</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1">[1]DATOS!$S:$S</definedName>
    <definedName name="______________________pes8" localSheetId="12">[1]DATOS!$S:$S</definedName>
    <definedName name="______________________pes8" localSheetId="13">[1]DATOS!$S:$S</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1">[1]DATOS!$U:$U</definedName>
    <definedName name="______________________pes9" localSheetId="12">[1]DATOS!$U:$U</definedName>
    <definedName name="______________________pes9" localSheetId="13">[1]DATOS!$U:$U</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1">[1]DATOS!$I:$I</definedName>
    <definedName name="_____________________gol2" localSheetId="12">[1]DATOS!$I:$I</definedName>
    <definedName name="_____________________gol2" localSheetId="13">[1]DATOS!$I:$I</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1">[1]DATOS!$M:$M</definedName>
    <definedName name="_____________________gol3" localSheetId="12">[1]DATOS!$M:$M</definedName>
    <definedName name="_____________________gol3" localSheetId="13">[1]DATOS!$M:$M</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1">[1]DATOS!$G:$G</definedName>
    <definedName name="_____________________pes1" localSheetId="12">[1]DATOS!$G:$G</definedName>
    <definedName name="_____________________pes1" localSheetId="13">[1]DATOS!$G:$G</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1">[1]DATOS!$V:$V</definedName>
    <definedName name="_____________________pes10" localSheetId="12">[1]DATOS!$V:$V</definedName>
    <definedName name="_____________________pes10" localSheetId="13">[1]DATOS!$V:$V</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1">[1]DATOS!$H:$H</definedName>
    <definedName name="_____________________pes2" localSheetId="12">[1]DATOS!$H:$H</definedName>
    <definedName name="_____________________pes2" localSheetId="13">[1]DATOS!$H:$H</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1">[1]DATOS!$K:$K</definedName>
    <definedName name="_____________________pes3" localSheetId="12">[1]DATOS!$K:$K</definedName>
    <definedName name="_____________________pes3" localSheetId="13">[1]DATOS!$K:$K</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1">[1]DATOS!$L:$L</definedName>
    <definedName name="_____________________pes4" localSheetId="12">[1]DATOS!$L:$L</definedName>
    <definedName name="_____________________pes4" localSheetId="13">[1]DATOS!$L:$L</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1">[1]DATOS!$O:$O</definedName>
    <definedName name="_____________________pes5" localSheetId="12">[1]DATOS!$O:$O</definedName>
    <definedName name="_____________________pes5" localSheetId="13">[1]DATOS!$O:$O</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1">[1]DATOS!$P:$P</definedName>
    <definedName name="_____________________pes6" localSheetId="12">[1]DATOS!$P:$P</definedName>
    <definedName name="_____________________pes6" localSheetId="13">[1]DATOS!$P:$P</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1">[1]DATOS!$R:$R</definedName>
    <definedName name="_____________________pes7" localSheetId="12">[1]DATOS!$R:$R</definedName>
    <definedName name="_____________________pes7" localSheetId="13">[1]DATOS!$R:$R</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1">[1]DATOS!$S:$S</definedName>
    <definedName name="_____________________pes8" localSheetId="12">[1]DATOS!$S:$S</definedName>
    <definedName name="_____________________pes8" localSheetId="13">[1]DATOS!$S:$S</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1">[1]DATOS!$U:$U</definedName>
    <definedName name="_____________________pes9" localSheetId="12">[1]DATOS!$U:$U</definedName>
    <definedName name="_____________________pes9" localSheetId="13">[1]DATOS!$U:$U</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1">[1]DATOS!$I:$I</definedName>
    <definedName name="____________________gol2" localSheetId="12">[1]DATOS!$I:$I</definedName>
    <definedName name="____________________gol2" localSheetId="13">[1]DATOS!$I:$I</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1">[1]DATOS!$M:$M</definedName>
    <definedName name="____________________gol3" localSheetId="12">[1]DATOS!$M:$M</definedName>
    <definedName name="____________________gol3" localSheetId="13">[1]DATOS!$M:$M</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1">[1]DATOS!$G:$G</definedName>
    <definedName name="____________________pes1" localSheetId="12">[1]DATOS!$G:$G</definedName>
    <definedName name="____________________pes1" localSheetId="13">[1]DATOS!$G:$G</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1">[1]DATOS!$V:$V</definedName>
    <definedName name="____________________pes10" localSheetId="12">[1]DATOS!$V:$V</definedName>
    <definedName name="____________________pes10" localSheetId="13">[1]DATOS!$V:$V</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1">[1]DATOS!$H:$H</definedName>
    <definedName name="____________________pes2" localSheetId="12">[1]DATOS!$H:$H</definedName>
    <definedName name="____________________pes2" localSheetId="13">[1]DATOS!$H:$H</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1">[1]DATOS!$K:$K</definedName>
    <definedName name="____________________pes3" localSheetId="12">[1]DATOS!$K:$K</definedName>
    <definedName name="____________________pes3" localSheetId="13">[1]DATOS!$K:$K</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1">[1]DATOS!$L:$L</definedName>
    <definedName name="____________________pes4" localSheetId="12">[1]DATOS!$L:$L</definedName>
    <definedName name="____________________pes4" localSheetId="13">[1]DATOS!$L:$L</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1">[1]DATOS!$O:$O</definedName>
    <definedName name="____________________pes5" localSheetId="12">[1]DATOS!$O:$O</definedName>
    <definedName name="____________________pes5" localSheetId="13">[1]DATOS!$O:$O</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1">[1]DATOS!$P:$P</definedName>
    <definedName name="____________________pes6" localSheetId="12">[1]DATOS!$P:$P</definedName>
    <definedName name="____________________pes6" localSheetId="13">[1]DATOS!$P:$P</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1">[1]DATOS!$R:$R</definedName>
    <definedName name="____________________pes7" localSheetId="12">[1]DATOS!$R:$R</definedName>
    <definedName name="____________________pes7" localSheetId="13">[1]DATOS!$R:$R</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1">[1]DATOS!$S:$S</definedName>
    <definedName name="____________________pes8" localSheetId="12">[1]DATOS!$S:$S</definedName>
    <definedName name="____________________pes8" localSheetId="13">[1]DATOS!$S:$S</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1">[1]DATOS!$U:$U</definedName>
    <definedName name="____________________pes9" localSheetId="12">[1]DATOS!$U:$U</definedName>
    <definedName name="____________________pes9" localSheetId="13">[1]DATOS!$U:$U</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1">[1]DATOS!$I:$I</definedName>
    <definedName name="___________________gol2" localSheetId="12">[1]DATOS!$I:$I</definedName>
    <definedName name="___________________gol2" localSheetId="13">[1]DATOS!$I:$I</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1">[1]DATOS!$M:$M</definedName>
    <definedName name="___________________gol3" localSheetId="12">[1]DATOS!$M:$M</definedName>
    <definedName name="___________________gol3" localSheetId="13">[1]DATOS!$M:$M</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1">[1]DATOS!$G:$G</definedName>
    <definedName name="___________________pes1" localSheetId="12">[1]DATOS!$G:$G</definedName>
    <definedName name="___________________pes1" localSheetId="13">[1]DATOS!$G:$G</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1">[1]DATOS!$V:$V</definedName>
    <definedName name="___________________pes10" localSheetId="12">[1]DATOS!$V:$V</definedName>
    <definedName name="___________________pes10" localSheetId="13">[1]DATOS!$V:$V</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1">[1]DATOS!$H:$H</definedName>
    <definedName name="___________________pes2" localSheetId="12">[1]DATOS!$H:$H</definedName>
    <definedName name="___________________pes2" localSheetId="13">[1]DATOS!$H:$H</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1">[1]DATOS!$K:$K</definedName>
    <definedName name="___________________pes3" localSheetId="12">[1]DATOS!$K:$K</definedName>
    <definedName name="___________________pes3" localSheetId="13">[1]DATOS!$K:$K</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1">[1]DATOS!$L:$L</definedName>
    <definedName name="___________________pes4" localSheetId="12">[1]DATOS!$L:$L</definedName>
    <definedName name="___________________pes4" localSheetId="13">[1]DATOS!$L:$L</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1">[1]DATOS!$O:$O</definedName>
    <definedName name="___________________pes5" localSheetId="12">[1]DATOS!$O:$O</definedName>
    <definedName name="___________________pes5" localSheetId="13">[1]DATOS!$O:$O</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1">[1]DATOS!$P:$P</definedName>
    <definedName name="___________________pes6" localSheetId="12">[1]DATOS!$P:$P</definedName>
    <definedName name="___________________pes6" localSheetId="13">[1]DATOS!$P:$P</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1">[1]DATOS!$R:$R</definedName>
    <definedName name="___________________pes7" localSheetId="12">[1]DATOS!$R:$R</definedName>
    <definedName name="___________________pes7" localSheetId="13">[1]DATOS!$R:$R</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1">[1]DATOS!$S:$S</definedName>
    <definedName name="___________________pes8" localSheetId="12">[1]DATOS!$S:$S</definedName>
    <definedName name="___________________pes8" localSheetId="13">[1]DATOS!$S:$S</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1">[1]DATOS!$U:$U</definedName>
    <definedName name="___________________pes9" localSheetId="12">[1]DATOS!$U:$U</definedName>
    <definedName name="___________________pes9" localSheetId="13">[1]DATOS!$U:$U</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1">#REF!</definedName>
    <definedName name="_____________K1" localSheetId="13">#REF!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1">#REF!</definedName>
    <definedName name="_____________L1" localSheetId="13">#REF!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1">#REF!</definedName>
    <definedName name="_____________L2" localSheetId="13">#REF!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1">#REF!</definedName>
    <definedName name="____________K1" localSheetId="13">#REF!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1">#REF!</definedName>
    <definedName name="____________L1" localSheetId="13">#REF!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1">#REF!</definedName>
    <definedName name="____________L2" localSheetId="13">#REF!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1">#REF!</definedName>
    <definedName name="___________a03" localSheetId="13">#REF!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1">#REF!</definedName>
    <definedName name="___________A1" localSheetId="13">#REF!</definedName>
    <definedName name="___________A1" localSheetId="10">#REF!</definedName>
    <definedName name="___________A1" localSheetId="8">#REF!</definedName>
    <definedName name="___________A1" localSheetId="4">#REF!</definedName>
    <definedName name="___________A1">#REF!</definedName>
    <definedName name="___________A25" localSheetId="11">#REF!</definedName>
    <definedName name="___________A25" localSheetId="13">#REF!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1">#REF!</definedName>
    <definedName name="___________CD1" localSheetId="13">#REF!</definedName>
    <definedName name="___________CD1" localSheetId="10">#REF!</definedName>
    <definedName name="___________CD1" localSheetId="4">#REF!</definedName>
    <definedName name="___________CD1">#REF!</definedName>
    <definedName name="___________ddd1" localSheetId="11">#REF!</definedName>
    <definedName name="___________ddd1" localSheetId="13">#REF!</definedName>
    <definedName name="___________ddd1" localSheetId="10">#REF!</definedName>
    <definedName name="___________ddd1" localSheetId="4">#REF!</definedName>
    <definedName name="___________ddd1">#REF!</definedName>
    <definedName name="___________G2" localSheetId="11">#REF!</definedName>
    <definedName name="___________G2" localSheetId="13">#REF!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1">#REF!</definedName>
    <definedName name="___________JJ1" localSheetId="13">#REF!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1">#REF!</definedName>
    <definedName name="___________K1" localSheetId="13">#REF!</definedName>
    <definedName name="___________K1" localSheetId="10">#REF!</definedName>
    <definedName name="___________K1" localSheetId="8">#REF!</definedName>
    <definedName name="___________K1" localSheetId="4">#REF!</definedName>
    <definedName name="___________K1">#REF!</definedName>
    <definedName name="___________L1" localSheetId="11">#REF!</definedName>
    <definedName name="___________L1" localSheetId="13">#REF!</definedName>
    <definedName name="___________L1" localSheetId="10">#REF!</definedName>
    <definedName name="___________L1" localSheetId="8">#REF!</definedName>
    <definedName name="___________L1" localSheetId="4">#REF!</definedName>
    <definedName name="___________L1">#REF!</definedName>
    <definedName name="___________L2" localSheetId="11">#REF!</definedName>
    <definedName name="___________L2" localSheetId="13">#REF!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1">#REF!</definedName>
    <definedName name="__________K1" localSheetId="13">#REF!</definedName>
    <definedName name="__________K1" localSheetId="10">#REF!</definedName>
    <definedName name="__________K1" localSheetId="8">#REF!</definedName>
    <definedName name="__________K1" localSheetId="4">#REF!</definedName>
    <definedName name="__________K1">#REF!</definedName>
    <definedName name="__________L1" localSheetId="11">#REF!</definedName>
    <definedName name="__________L1" localSheetId="13">#REF!</definedName>
    <definedName name="__________L1" localSheetId="10">#REF!</definedName>
    <definedName name="__________L1" localSheetId="8">#REF!</definedName>
    <definedName name="__________L1" localSheetId="4">#REF!</definedName>
    <definedName name="__________L1">#REF!</definedName>
    <definedName name="__________L2" localSheetId="11">#REF!</definedName>
    <definedName name="__________L2" localSheetId="13">#REF!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1">#REF!</definedName>
    <definedName name="_________a03" localSheetId="13">#REF!</definedName>
    <definedName name="_________a03" localSheetId="10">#REF!</definedName>
    <definedName name="_________a03" localSheetId="8">#REF!</definedName>
    <definedName name="_________a03" localSheetId="4">#REF!</definedName>
    <definedName name="_________a03">#REF!</definedName>
    <definedName name="_________A1" localSheetId="11">#REF!</definedName>
    <definedName name="_________A1" localSheetId="13">#REF!</definedName>
    <definedName name="_________A1" localSheetId="10">#REF!</definedName>
    <definedName name="_________A1" localSheetId="8">#REF!</definedName>
    <definedName name="_________A1" localSheetId="4">#REF!</definedName>
    <definedName name="_________A1">#REF!</definedName>
    <definedName name="_________A25" localSheetId="11">#REF!</definedName>
    <definedName name="_________A25" localSheetId="13">#REF!</definedName>
    <definedName name="_________A25" localSheetId="10">#REF!</definedName>
    <definedName name="_________A25" localSheetId="8">#REF!</definedName>
    <definedName name="_________A25" localSheetId="4">#REF!</definedName>
    <definedName name="_________A25">#REF!</definedName>
    <definedName name="_________CD1" localSheetId="11">#REF!</definedName>
    <definedName name="_________CD1" localSheetId="13">#REF!</definedName>
    <definedName name="_________CD1" localSheetId="10">#REF!</definedName>
    <definedName name="_________CD1" localSheetId="4">#REF!</definedName>
    <definedName name="_________CD1">#REF!</definedName>
    <definedName name="_________ddd1" localSheetId="11">#REF!</definedName>
    <definedName name="_________ddd1" localSheetId="13">#REF!</definedName>
    <definedName name="_________ddd1" localSheetId="10">#REF!</definedName>
    <definedName name="_________ddd1" localSheetId="4">#REF!</definedName>
    <definedName name="_________ddd1">#REF!</definedName>
    <definedName name="_________G2" localSheetId="11">#REF!</definedName>
    <definedName name="_________G2" localSheetId="13">#REF!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1">#REF!</definedName>
    <definedName name="_________JJ1" localSheetId="13">#REF!</definedName>
    <definedName name="_________JJ1" localSheetId="10">#REF!</definedName>
    <definedName name="_________JJ1" localSheetId="8">#REF!</definedName>
    <definedName name="_________JJ1" localSheetId="4">#REF!</definedName>
    <definedName name="_________JJ1">#REF!</definedName>
    <definedName name="_________K1" localSheetId="11">#REF!</definedName>
    <definedName name="_________K1" localSheetId="13">#REF!</definedName>
    <definedName name="_________K1" localSheetId="10">#REF!</definedName>
    <definedName name="_________K1" localSheetId="8">#REF!</definedName>
    <definedName name="_________K1" localSheetId="4">#REF!</definedName>
    <definedName name="_________K1">#REF!</definedName>
    <definedName name="_________L1" localSheetId="11">#REF!</definedName>
    <definedName name="_________L1" localSheetId="13">#REF!</definedName>
    <definedName name="_________L1" localSheetId="10">#REF!</definedName>
    <definedName name="_________L1" localSheetId="8">#REF!</definedName>
    <definedName name="_________L1" localSheetId="4">#REF!</definedName>
    <definedName name="_________L1">#REF!</definedName>
    <definedName name="_________L2" localSheetId="11">#REF!</definedName>
    <definedName name="_________L2" localSheetId="13">#REF!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1">#REF!</definedName>
    <definedName name="_________vz2" localSheetId="13">#REF!</definedName>
    <definedName name="_________vz2" localSheetId="10">#REF!</definedName>
    <definedName name="_________vz2" localSheetId="8">#REF!</definedName>
    <definedName name="_________vz2" localSheetId="4">#REF!</definedName>
    <definedName name="_________vz2">#REF!</definedName>
    <definedName name="________a03" localSheetId="11">#REF!</definedName>
    <definedName name="________a03" localSheetId="13">#REF!</definedName>
    <definedName name="________a03" localSheetId="10">#REF!</definedName>
    <definedName name="________a03" localSheetId="8">#REF!</definedName>
    <definedName name="________a03" localSheetId="4">#REF!</definedName>
    <definedName name="________a03">#REF!</definedName>
    <definedName name="________A1" localSheetId="11">#REF!</definedName>
    <definedName name="________A1" localSheetId="13">#REF!</definedName>
    <definedName name="________A1" localSheetId="10">#REF!</definedName>
    <definedName name="________A1" localSheetId="8">#REF!</definedName>
    <definedName name="________A1" localSheetId="4">#REF!</definedName>
    <definedName name="________A1">#REF!</definedName>
    <definedName name="________A25" localSheetId="11">#REF!</definedName>
    <definedName name="________A25" localSheetId="13">#REF!</definedName>
    <definedName name="________A25" localSheetId="10">#REF!</definedName>
    <definedName name="________A25" localSheetId="4">#REF!</definedName>
    <definedName name="________A25">#REF!</definedName>
    <definedName name="________CD1" localSheetId="11">#REF!</definedName>
    <definedName name="________CD1" localSheetId="13">#REF!</definedName>
    <definedName name="________CD1" localSheetId="10">#REF!</definedName>
    <definedName name="________CD1" localSheetId="4">#REF!</definedName>
    <definedName name="________CD1">#REF!</definedName>
    <definedName name="________ddd1" localSheetId="11">#REF!</definedName>
    <definedName name="________ddd1" localSheetId="13">#REF!</definedName>
    <definedName name="________ddd1" localSheetId="10">#REF!</definedName>
    <definedName name="________ddd1" localSheetId="4">#REF!</definedName>
    <definedName name="________ddd1">#REF!</definedName>
    <definedName name="________G2" localSheetId="11">#REF!</definedName>
    <definedName name="________G2" localSheetId="13">#REF!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1">#REF!</definedName>
    <definedName name="________JJ1" localSheetId="13">#REF!</definedName>
    <definedName name="________JJ1" localSheetId="10">#REF!</definedName>
    <definedName name="________JJ1" localSheetId="8">#REF!</definedName>
    <definedName name="________JJ1" localSheetId="4">#REF!</definedName>
    <definedName name="________JJ1">#REF!</definedName>
    <definedName name="________K1" localSheetId="11">#REF!</definedName>
    <definedName name="________K1" localSheetId="13">#REF!</definedName>
    <definedName name="________K1" localSheetId="10">#REF!</definedName>
    <definedName name="________K1" localSheetId="8">#REF!</definedName>
    <definedName name="________K1" localSheetId="4">#REF!</definedName>
    <definedName name="________K1">#REF!</definedName>
    <definedName name="________L1" localSheetId="11">#REF!</definedName>
    <definedName name="________L1" localSheetId="13">#REF!</definedName>
    <definedName name="________L1" localSheetId="10">#REF!</definedName>
    <definedName name="________L1" localSheetId="8">#REF!</definedName>
    <definedName name="________L1" localSheetId="4">#REF!</definedName>
    <definedName name="________L1">#REF!</definedName>
    <definedName name="________L2" localSheetId="11">#REF!</definedName>
    <definedName name="________L2" localSheetId="13">#REF!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1">#REF!</definedName>
    <definedName name="________vz2" localSheetId="13">#REF!</definedName>
    <definedName name="________vz2" localSheetId="10">#REF!</definedName>
    <definedName name="________vz2" localSheetId="8">#REF!</definedName>
    <definedName name="________vz2" localSheetId="4">#REF!</definedName>
    <definedName name="________vz2">#REF!</definedName>
    <definedName name="_______a03" localSheetId="11">#REF!</definedName>
    <definedName name="_______a03" localSheetId="13">#REF!</definedName>
    <definedName name="_______a03" localSheetId="10">#REF!</definedName>
    <definedName name="_______a03" localSheetId="8">#REF!</definedName>
    <definedName name="_______a03" localSheetId="4">#REF!</definedName>
    <definedName name="_______a03">#REF!</definedName>
    <definedName name="_______A1" localSheetId="11">#REF!</definedName>
    <definedName name="_______A1" localSheetId="13">#REF!</definedName>
    <definedName name="_______A1" localSheetId="10">#REF!</definedName>
    <definedName name="_______A1" localSheetId="8">#REF!</definedName>
    <definedName name="_______A1" localSheetId="4">#REF!</definedName>
    <definedName name="_______A1">#REF!</definedName>
    <definedName name="_______A25" localSheetId="11">#REF!</definedName>
    <definedName name="_______A25" localSheetId="13">#REF!</definedName>
    <definedName name="_______A25" localSheetId="10">#REF!</definedName>
    <definedName name="_______A25" localSheetId="4">#REF!</definedName>
    <definedName name="_______A25">#REF!</definedName>
    <definedName name="_______CD1" localSheetId="11">#REF!</definedName>
    <definedName name="_______CD1" localSheetId="13">#REF!</definedName>
    <definedName name="_______CD1" localSheetId="10">#REF!</definedName>
    <definedName name="_______CD1" localSheetId="4">#REF!</definedName>
    <definedName name="_______CD1">#REF!</definedName>
    <definedName name="_______ddd1" localSheetId="11">#REF!</definedName>
    <definedName name="_______ddd1" localSheetId="13">#REF!</definedName>
    <definedName name="_______ddd1" localSheetId="10">#REF!</definedName>
    <definedName name="_______ddd1" localSheetId="4">#REF!</definedName>
    <definedName name="_______ddd1">#REF!</definedName>
    <definedName name="_______G2" localSheetId="11">#REF!</definedName>
    <definedName name="_______G2" localSheetId="13">#REF!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1">#REF!</definedName>
    <definedName name="_______JJ1" localSheetId="13">#REF!</definedName>
    <definedName name="_______JJ1" localSheetId="10">#REF!</definedName>
    <definedName name="_______JJ1" localSheetId="8">#REF!</definedName>
    <definedName name="_______JJ1" localSheetId="4">#REF!</definedName>
    <definedName name="_______JJ1">#REF!</definedName>
    <definedName name="_______K1" localSheetId="11">#REF!</definedName>
    <definedName name="_______K1" localSheetId="13">#REF!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1">#REF!</definedName>
    <definedName name="_______L1" localSheetId="13">#REF!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1">#REF!</definedName>
    <definedName name="_______L2" localSheetId="13">#REF!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1">#REF!</definedName>
    <definedName name="_______vz2" localSheetId="13">#REF!</definedName>
    <definedName name="_______vz2" localSheetId="10">#REF!</definedName>
    <definedName name="_______vz2" localSheetId="8">#REF!</definedName>
    <definedName name="_______vz2" localSheetId="4">#REF!</definedName>
    <definedName name="_______vz2">#REF!</definedName>
    <definedName name="______a03" localSheetId="11">#REF!</definedName>
    <definedName name="______a03" localSheetId="13">#REF!</definedName>
    <definedName name="______a03" localSheetId="10">#REF!</definedName>
    <definedName name="______a03" localSheetId="8">#REF!</definedName>
    <definedName name="______a03" localSheetId="4">#REF!</definedName>
    <definedName name="______a03">#REF!</definedName>
    <definedName name="______A1" localSheetId="11">#REF!</definedName>
    <definedName name="______A1" localSheetId="13">#REF!</definedName>
    <definedName name="______A1" localSheetId="10">#REF!</definedName>
    <definedName name="______A1" localSheetId="8">#REF!</definedName>
    <definedName name="______A1" localSheetId="4">#REF!</definedName>
    <definedName name="______A1">#REF!</definedName>
    <definedName name="______A25" localSheetId="11">#REF!</definedName>
    <definedName name="______A25" localSheetId="13">#REF!</definedName>
    <definedName name="______A25" localSheetId="10">#REF!</definedName>
    <definedName name="______A25" localSheetId="4">#REF!</definedName>
    <definedName name="______A25">#REF!</definedName>
    <definedName name="______CD1" localSheetId="11">#REF!</definedName>
    <definedName name="______CD1" localSheetId="13">#REF!</definedName>
    <definedName name="______CD1" localSheetId="10">#REF!</definedName>
    <definedName name="______CD1" localSheetId="4">#REF!</definedName>
    <definedName name="______CD1">#REF!</definedName>
    <definedName name="______ddd1" localSheetId="11">#REF!</definedName>
    <definedName name="______ddd1" localSheetId="13">#REF!</definedName>
    <definedName name="______ddd1" localSheetId="10">#REF!</definedName>
    <definedName name="______ddd1" localSheetId="4">#REF!</definedName>
    <definedName name="______ddd1">#REF!</definedName>
    <definedName name="______G2" localSheetId="11">#REF!</definedName>
    <definedName name="______G2" localSheetId="13">#REF!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1">#REF!</definedName>
    <definedName name="______JJ1" localSheetId="13">#REF!</definedName>
    <definedName name="______JJ1" localSheetId="10">#REF!</definedName>
    <definedName name="______JJ1" localSheetId="8">#REF!</definedName>
    <definedName name="______JJ1" localSheetId="4">#REF!</definedName>
    <definedName name="______JJ1">#REF!</definedName>
    <definedName name="______K1" localSheetId="11">#REF!</definedName>
    <definedName name="______K1" localSheetId="13">#REF!</definedName>
    <definedName name="______K1" localSheetId="10">#REF!</definedName>
    <definedName name="______K1" localSheetId="8">#REF!</definedName>
    <definedName name="______K1" localSheetId="4">#REF!</definedName>
    <definedName name="______K1">#REF!</definedName>
    <definedName name="______L1" localSheetId="11">#REF!</definedName>
    <definedName name="______L1" localSheetId="13">#REF!</definedName>
    <definedName name="______L1" localSheetId="10">#REF!</definedName>
    <definedName name="______L1" localSheetId="8">#REF!</definedName>
    <definedName name="______L1" localSheetId="4">#REF!</definedName>
    <definedName name="______L1">#REF!</definedName>
    <definedName name="______L2" localSheetId="11">#REF!</definedName>
    <definedName name="______L2" localSheetId="13">#REF!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1">#REF!</definedName>
    <definedName name="______vz2" localSheetId="13">#REF!</definedName>
    <definedName name="______vz2" localSheetId="10">#REF!</definedName>
    <definedName name="______vz2" localSheetId="8">#REF!</definedName>
    <definedName name="______vz2" localSheetId="4">#REF!</definedName>
    <definedName name="______vz2">#REF!</definedName>
    <definedName name="_____a03" localSheetId="11">#REF!</definedName>
    <definedName name="_____a03" localSheetId="13">#REF!</definedName>
    <definedName name="_____a03" localSheetId="10">#REF!</definedName>
    <definedName name="_____a03" localSheetId="8">#REF!</definedName>
    <definedName name="_____a03" localSheetId="4">#REF!</definedName>
    <definedName name="_____a03">#REF!</definedName>
    <definedName name="_____A1" localSheetId="11">#REF!</definedName>
    <definedName name="_____A1" localSheetId="13">#REF!</definedName>
    <definedName name="_____A1" localSheetId="10">#REF!</definedName>
    <definedName name="_____A1" localSheetId="8">#REF!</definedName>
    <definedName name="_____A1" localSheetId="4">#REF!</definedName>
    <definedName name="_____A1">#REF!</definedName>
    <definedName name="_____A25" localSheetId="11">#REF!</definedName>
    <definedName name="_____A25" localSheetId="13">#REF!</definedName>
    <definedName name="_____A25" localSheetId="10">#REF!</definedName>
    <definedName name="_____A25" localSheetId="4">#REF!</definedName>
    <definedName name="_____A25">#REF!</definedName>
    <definedName name="_____CD1" localSheetId="11">#REF!</definedName>
    <definedName name="_____CD1" localSheetId="13">#REF!</definedName>
    <definedName name="_____CD1" localSheetId="10">#REF!</definedName>
    <definedName name="_____CD1" localSheetId="4">#REF!</definedName>
    <definedName name="_____CD1">#REF!</definedName>
    <definedName name="_____ddd1" localSheetId="11">#REF!</definedName>
    <definedName name="_____ddd1" localSheetId="13">#REF!</definedName>
    <definedName name="_____ddd1" localSheetId="10">#REF!</definedName>
    <definedName name="_____ddd1" localSheetId="4">#REF!</definedName>
    <definedName name="_____ddd1">#REF!</definedName>
    <definedName name="_____G2" localSheetId="11">#REF!</definedName>
    <definedName name="_____G2" localSheetId="13">#REF!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1">#REF!</definedName>
    <definedName name="_____JJ1" localSheetId="13">#REF!</definedName>
    <definedName name="_____JJ1" localSheetId="10">#REF!</definedName>
    <definedName name="_____JJ1" localSheetId="8">#REF!</definedName>
    <definedName name="_____JJ1" localSheetId="4">#REF!</definedName>
    <definedName name="_____JJ1">#REF!</definedName>
    <definedName name="_____K1" localSheetId="11">#REF!</definedName>
    <definedName name="_____K1" localSheetId="13">#REF!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1">#REF!</definedName>
    <definedName name="_____L1" localSheetId="13">#REF!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1">#REF!</definedName>
    <definedName name="_____L2" localSheetId="13">#REF!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1">#REF!</definedName>
    <definedName name="_____vz2" localSheetId="13">#REF!</definedName>
    <definedName name="_____vz2" localSheetId="10">#REF!</definedName>
    <definedName name="_____vz2" localSheetId="8">#REF!</definedName>
    <definedName name="_____vz2" localSheetId="4">#REF!</definedName>
    <definedName name="_____vz2">#REF!</definedName>
    <definedName name="____a03" localSheetId="11">#REF!</definedName>
    <definedName name="____a03" localSheetId="13">#REF!</definedName>
    <definedName name="____a03" localSheetId="10">#REF!</definedName>
    <definedName name="____a03" localSheetId="8">#REF!</definedName>
    <definedName name="____a03" localSheetId="4">#REF!</definedName>
    <definedName name="____a03">#REF!</definedName>
    <definedName name="____A1" localSheetId="11">#REF!</definedName>
    <definedName name="____A1" localSheetId="13">#REF!</definedName>
    <definedName name="____A1" localSheetId="10">#REF!</definedName>
    <definedName name="____A1" localSheetId="8">#REF!</definedName>
    <definedName name="____A1" localSheetId="4">#REF!</definedName>
    <definedName name="____A1">#REF!</definedName>
    <definedName name="____A25" localSheetId="11">#REF!</definedName>
    <definedName name="____A25" localSheetId="13">#REF!</definedName>
    <definedName name="____A25" localSheetId="10">#REF!</definedName>
    <definedName name="____A25" localSheetId="4">#REF!</definedName>
    <definedName name="____A25">#REF!</definedName>
    <definedName name="____CD1" localSheetId="11">#REF!</definedName>
    <definedName name="____CD1" localSheetId="13">#REF!</definedName>
    <definedName name="____CD1" localSheetId="10">#REF!</definedName>
    <definedName name="____CD1" localSheetId="4">#REF!</definedName>
    <definedName name="____CD1">#REF!</definedName>
    <definedName name="____ddd1" localSheetId="11">#REF!</definedName>
    <definedName name="____ddd1" localSheetId="13">#REF!</definedName>
    <definedName name="____ddd1" localSheetId="10">#REF!</definedName>
    <definedName name="____ddd1" localSheetId="4">#REF!</definedName>
    <definedName name="____ddd1">#REF!</definedName>
    <definedName name="____G2" localSheetId="11">#REF!</definedName>
    <definedName name="____G2" localSheetId="13">#REF!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1">#REF!</definedName>
    <definedName name="____JJ1" localSheetId="13">#REF!</definedName>
    <definedName name="____JJ1" localSheetId="10">#REF!</definedName>
    <definedName name="____JJ1" localSheetId="8">#REF!</definedName>
    <definedName name="____JJ1" localSheetId="4">#REF!</definedName>
    <definedName name="____JJ1">#REF!</definedName>
    <definedName name="____K1" localSheetId="11">#REF!</definedName>
    <definedName name="____K1" localSheetId="13">#REF!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1">#REF!</definedName>
    <definedName name="____L1" localSheetId="13">#REF!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1">#REF!</definedName>
    <definedName name="____L2" localSheetId="13">#REF!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1">#REF!</definedName>
    <definedName name="____vz2" localSheetId="13">#REF!</definedName>
    <definedName name="____vz2" localSheetId="10">#REF!</definedName>
    <definedName name="____vz2" localSheetId="8">#REF!</definedName>
    <definedName name="____vz2" localSheetId="4">#REF!</definedName>
    <definedName name="____vz2">#REF!</definedName>
    <definedName name="___a03" localSheetId="11">#REF!</definedName>
    <definedName name="___a03" localSheetId="13">#REF!</definedName>
    <definedName name="___a03" localSheetId="10">#REF!</definedName>
    <definedName name="___a03" localSheetId="8">#REF!</definedName>
    <definedName name="___a03" localSheetId="4">#REF!</definedName>
    <definedName name="___a03">#REF!</definedName>
    <definedName name="___A1" localSheetId="11">#REF!</definedName>
    <definedName name="___A1" localSheetId="13">#REF!</definedName>
    <definedName name="___A1" localSheetId="10">#REF!</definedName>
    <definedName name="___A1" localSheetId="8">#REF!</definedName>
    <definedName name="___A1" localSheetId="4">#REF!</definedName>
    <definedName name="___A1">#REF!</definedName>
    <definedName name="___A25" localSheetId="11">#REF!</definedName>
    <definedName name="___A25" localSheetId="13">#REF!</definedName>
    <definedName name="___A25" localSheetId="10">#REF!</definedName>
    <definedName name="___A25" localSheetId="4">#REF!</definedName>
    <definedName name="___A25">#REF!</definedName>
    <definedName name="___CD1" localSheetId="11">#REF!</definedName>
    <definedName name="___CD1" localSheetId="13">#REF!</definedName>
    <definedName name="___CD1" localSheetId="10">#REF!</definedName>
    <definedName name="___CD1" localSheetId="4">#REF!</definedName>
    <definedName name="___CD1">#REF!</definedName>
    <definedName name="___ddd1" localSheetId="11">#REF!</definedName>
    <definedName name="___ddd1" localSheetId="13">#REF!</definedName>
    <definedName name="___ddd1" localSheetId="10">#REF!</definedName>
    <definedName name="___ddd1" localSheetId="4">#REF!</definedName>
    <definedName name="___ddd1">#REF!</definedName>
    <definedName name="___G2" localSheetId="11">#REF!</definedName>
    <definedName name="___G2" localSheetId="13">#REF!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1">#REF!</definedName>
    <definedName name="___JJ1" localSheetId="13">#REF!</definedName>
    <definedName name="___JJ1" localSheetId="10">#REF!</definedName>
    <definedName name="___JJ1" localSheetId="8">#REF!</definedName>
    <definedName name="___JJ1" localSheetId="4">#REF!</definedName>
    <definedName name="___JJ1">#REF!</definedName>
    <definedName name="___K1" localSheetId="11">#REF!</definedName>
    <definedName name="___K1" localSheetId="13">#REF!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1">#REF!</definedName>
    <definedName name="___L1" localSheetId="13">#REF!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1">#REF!</definedName>
    <definedName name="___L2" localSheetId="13">#REF!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1">#REF!</definedName>
    <definedName name="___vz2" localSheetId="13">#REF!</definedName>
    <definedName name="___vz2" localSheetId="10">#REF!</definedName>
    <definedName name="___vz2" localSheetId="8">#REF!</definedName>
    <definedName name="___vz2" localSheetId="4">#REF!</definedName>
    <definedName name="___vz2">#REF!</definedName>
    <definedName name="__a03" localSheetId="11">#REF!</definedName>
    <definedName name="__a03" localSheetId="13">#REF!</definedName>
    <definedName name="__a03" localSheetId="10">#REF!</definedName>
    <definedName name="__a03" localSheetId="8">#REF!</definedName>
    <definedName name="__a03" localSheetId="4">#REF!</definedName>
    <definedName name="__a03">#REF!</definedName>
    <definedName name="__A1" localSheetId="11">#REF!</definedName>
    <definedName name="__A1" localSheetId="13">#REF!</definedName>
    <definedName name="__A1" localSheetId="10">#REF!</definedName>
    <definedName name="__A1" localSheetId="8">#REF!</definedName>
    <definedName name="__A1" localSheetId="4">#REF!</definedName>
    <definedName name="__A1">#REF!</definedName>
    <definedName name="__A25" localSheetId="11">#REF!</definedName>
    <definedName name="__A25" localSheetId="13">#REF!</definedName>
    <definedName name="__A25" localSheetId="10">#REF!</definedName>
    <definedName name="__A25" localSheetId="4">#REF!</definedName>
    <definedName name="__A25">#REF!</definedName>
    <definedName name="__CD1" localSheetId="11">#REF!</definedName>
    <definedName name="__CD1" localSheetId="13">#REF!</definedName>
    <definedName name="__CD1" localSheetId="10">#REF!</definedName>
    <definedName name="__CD1" localSheetId="4">#REF!</definedName>
    <definedName name="__CD1">#REF!</definedName>
    <definedName name="__ddd1" localSheetId="11">#REF!</definedName>
    <definedName name="__ddd1" localSheetId="13">#REF!</definedName>
    <definedName name="__ddd1" localSheetId="10">#REF!</definedName>
    <definedName name="__ddd1" localSheetId="4">#REF!</definedName>
    <definedName name="__ddd1">#REF!</definedName>
    <definedName name="__G2" localSheetId="11">#REF!</definedName>
    <definedName name="__G2" localSheetId="13">#REF!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1">#REF!</definedName>
    <definedName name="__JJ1" localSheetId="13">#REF!</definedName>
    <definedName name="__JJ1" localSheetId="10">#REF!</definedName>
    <definedName name="__JJ1" localSheetId="8">#REF!</definedName>
    <definedName name="__JJ1" localSheetId="4">#REF!</definedName>
    <definedName name="__JJ1">#REF!</definedName>
    <definedName name="__K1" localSheetId="11">#REF!</definedName>
    <definedName name="__K1" localSheetId="13">#REF!</definedName>
    <definedName name="__K1" localSheetId="10">#REF!</definedName>
    <definedName name="__K1" localSheetId="8">#REF!</definedName>
    <definedName name="__K1" localSheetId="4">#REF!</definedName>
    <definedName name="__K1">#REF!</definedName>
    <definedName name="__L1" localSheetId="11">#REF!</definedName>
    <definedName name="__L1" localSheetId="13">#REF!</definedName>
    <definedName name="__L1" localSheetId="10">#REF!</definedName>
    <definedName name="__L1" localSheetId="8">#REF!</definedName>
    <definedName name="__L1" localSheetId="4">#REF!</definedName>
    <definedName name="__L1">#REF!</definedName>
    <definedName name="__L2" localSheetId="11">#REF!</definedName>
    <definedName name="__L2" localSheetId="13">#REF!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1">#REF!</definedName>
    <definedName name="__vz2" localSheetId="13">#REF!</definedName>
    <definedName name="__vz2" localSheetId="10">#REF!</definedName>
    <definedName name="__vz2" localSheetId="8">#REF!</definedName>
    <definedName name="__vz2" localSheetId="4">#REF!</definedName>
    <definedName name="__vz2">#REF!</definedName>
    <definedName name="_a03" localSheetId="11">#REF!</definedName>
    <definedName name="_a03" localSheetId="13">#REF!</definedName>
    <definedName name="_a03" localSheetId="10">#REF!</definedName>
    <definedName name="_a03" localSheetId="8">#REF!</definedName>
    <definedName name="_a03" localSheetId="4">#REF!</definedName>
    <definedName name="_a03">#REF!</definedName>
    <definedName name="_A1" localSheetId="11">#REF!</definedName>
    <definedName name="_A1" localSheetId="13">#REF!</definedName>
    <definedName name="_A1" localSheetId="10">#REF!</definedName>
    <definedName name="_A1" localSheetId="8">#REF!</definedName>
    <definedName name="_A1" localSheetId="4">#REF!</definedName>
    <definedName name="_A1">#REF!</definedName>
    <definedName name="_A25" localSheetId="11">#REF!</definedName>
    <definedName name="_A25" localSheetId="13">#REF!</definedName>
    <definedName name="_A25" localSheetId="10">#REF!</definedName>
    <definedName name="_A25" localSheetId="4">#REF!</definedName>
    <definedName name="_A25">#REF!</definedName>
    <definedName name="_CD1" localSheetId="11">#REF!</definedName>
    <definedName name="_CD1" localSheetId="13">#REF!</definedName>
    <definedName name="_CD1" localSheetId="10">#REF!</definedName>
    <definedName name="_CD1" localSheetId="4">#REF!</definedName>
    <definedName name="_CD1">#REF!</definedName>
    <definedName name="_ddd1" localSheetId="11">#REF!</definedName>
    <definedName name="_ddd1" localSheetId="13">#REF!</definedName>
    <definedName name="_ddd1" localSheetId="10">#REF!</definedName>
    <definedName name="_ddd1" localSheetId="4">#REF!</definedName>
    <definedName name="_ddd1">#REF!</definedName>
    <definedName name="_fc" localSheetId="11">#REF!</definedName>
    <definedName name="_fc" localSheetId="13">#REF!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1">#REF!</definedName>
    <definedName name="_G2" localSheetId="13">#REF!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1">#REF!</definedName>
    <definedName name="_JJ1" localSheetId="13">#REF!</definedName>
    <definedName name="_JJ1" localSheetId="10">#REF!</definedName>
    <definedName name="_JJ1" localSheetId="8">#REF!</definedName>
    <definedName name="_JJ1" localSheetId="4">#REF!</definedName>
    <definedName name="_JJ1">#REF!</definedName>
    <definedName name="_K1" localSheetId="11">#REF!</definedName>
    <definedName name="_K1" localSheetId="13">#REF!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1">#REF!</definedName>
    <definedName name="_L1" localSheetId="13">#REF!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1">#REF!</definedName>
    <definedName name="_L2" localSheetId="13">#REF!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1" hidden="1">#REF!</definedName>
    <definedName name="_Regression_Out" localSheetId="13"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1" hidden="1">#REF!</definedName>
    <definedName name="_Regression_X" localSheetId="13"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1" hidden="1">#REF!</definedName>
    <definedName name="_Regression_Y" localSheetId="13"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1">#REF!</definedName>
    <definedName name="_vz2" localSheetId="13">#REF!</definedName>
    <definedName name="_vz2" localSheetId="10">#REF!</definedName>
    <definedName name="_vz2" localSheetId="4">#REF!</definedName>
    <definedName name="_vz2">#REF!</definedName>
    <definedName name="A" localSheetId="11">#REF!</definedName>
    <definedName name="A" localSheetId="13">#REF!</definedName>
    <definedName name="A" localSheetId="10">#REF!</definedName>
    <definedName name="A" localSheetId="4">#REF!</definedName>
    <definedName name="A">#REF!</definedName>
    <definedName name="A_IMPRESIÓN_IM" localSheetId="11">#REF!</definedName>
    <definedName name="A_IMPRESIÓN_IM" localSheetId="13">#REF!</definedName>
    <definedName name="A_IMPRESIÓN_IM" localSheetId="10">#REF!</definedName>
    <definedName name="A_IMPRESIÓN_IM" localSheetId="4">#REF!</definedName>
    <definedName name="A_IMPRESIÓN_IM" localSheetId="5">#REF!</definedName>
    <definedName name="A_IMPRESIÓN_IM">#REF!</definedName>
    <definedName name="AAA" localSheetId="11">#REF!</definedName>
    <definedName name="AAA" localSheetId="13">#REF!</definedName>
    <definedName name="AAA" localSheetId="10">#REF!</definedName>
    <definedName name="AAA" localSheetId="4">#REF!</definedName>
    <definedName name="AAA">#REF!</definedName>
    <definedName name="AAAA" localSheetId="11">#REF!</definedName>
    <definedName name="AAAA" localSheetId="13">#REF!</definedName>
    <definedName name="AAAA" localSheetId="10">#REF!</definedName>
    <definedName name="AAAA" localSheetId="4">#REF!</definedName>
    <definedName name="AAAA">#REF!</definedName>
    <definedName name="AAAAA" localSheetId="11">#REF!</definedName>
    <definedName name="AAAAA" localSheetId="13">#REF!</definedName>
    <definedName name="AAAAA" localSheetId="10">#REF!</definedName>
    <definedName name="AAAAA" localSheetId="4">#REF!</definedName>
    <definedName name="AAAAA">#REF!</definedName>
    <definedName name="AAAAAA" localSheetId="11">#REF!</definedName>
    <definedName name="AAAAAA" localSheetId="13">#REF!</definedName>
    <definedName name="AAAAAA" localSheetId="10">#REF!</definedName>
    <definedName name="AAAAAA" localSheetId="4">#REF!</definedName>
    <definedName name="AAAAAA">#REF!</definedName>
    <definedName name="AAIU" localSheetId="11">'[3]Resumen resul laborat'!$AE$5:$AE$33</definedName>
    <definedName name="AAIU" localSheetId="12">'[3]Resumen resul laborat'!$AE$5:$AE$33</definedName>
    <definedName name="AAIU" localSheetId="13">'[3]Resumen resul laborat'!$AE$5:$AE$33</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11">'[3]Resumen resul laborat'!$AE$5:$AE$34</definedName>
    <definedName name="AIU" localSheetId="12">'[3]Resumen resul laborat'!$AE$5:$AE$34</definedName>
    <definedName name="AIU" localSheetId="13">'[3]Resumen resul laborat'!$AE$5:$AE$34</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11">#REF!</definedName>
    <definedName name="alaaa" localSheetId="13">#REF!</definedName>
    <definedName name="alaaa" localSheetId="10">#REF!</definedName>
    <definedName name="alaaa" localSheetId="8">#REF!</definedName>
    <definedName name="alaaa" localSheetId="4">#REF!</definedName>
    <definedName name="alaaa">#REF!</definedName>
    <definedName name="alarg" localSheetId="11">#REF!</definedName>
    <definedName name="alarg" localSheetId="13">#REF!</definedName>
    <definedName name="alarg" localSheetId="10">#REF!</definedName>
    <definedName name="alarg" localSheetId="8">#REF!</definedName>
    <definedName name="alarg" localSheetId="4">#REF!</definedName>
    <definedName name="alarg">#REF!</definedName>
    <definedName name="_xlnm.Print_Area" localSheetId="2">'Financiero '!$B$1:$U$180</definedName>
    <definedName name="_xlnm.Print_Area" localSheetId="1">Predial!$A$1:$I$46</definedName>
    <definedName name="_xlnm.Print_Area" localSheetId="11">'Reg fotog ambien Mjto UF1 y 2,1'!$A$1:$L$94</definedName>
    <definedName name="_xlnm.Print_Area" localSheetId="12">'Reg fotog ambien OyM UF1 y 2,1'!$A$1:$L$27</definedName>
    <definedName name="_xlnm.Print_Area" localSheetId="13">'Reg fotog ambien OyM UF2,2 y 4'!$A$1:$L$124</definedName>
    <definedName name="_xlnm.Print_Area" localSheetId="9">'Reg fotográfico ambiental UF1y3'!$A$1:$L$442</definedName>
    <definedName name="_xlnm.Print_Area" localSheetId="10">'Reg fotográfico ambiental UF2,1'!$A$1:$L$531</definedName>
    <definedName name="_xlnm.Print_Area" localSheetId="8">'Registro fotográfico OyM'!$B$1:$M$101</definedName>
    <definedName name="_xlnm.Print_Area" localSheetId="4">'Registro fotográfico redes'!$B$1:$L$117</definedName>
    <definedName name="_xlnm.Print_Area" localSheetId="5">'Registro fotográfico técnico'!$B$1:$L$104</definedName>
    <definedName name="_xlnm.Print_Area" localSheetId="6">'Registro fotográfico túnel'!$B$1:$L$165</definedName>
    <definedName name="arena" localSheetId="11">#REF!</definedName>
    <definedName name="arena" localSheetId="12">#REF!</definedName>
    <definedName name="arena" localSheetId="13">#REF!</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1">#REF!</definedName>
    <definedName name="asentamiento" localSheetId="13">#REF!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1">[1]DATOS!#REF!</definedName>
    <definedName name="bbb" localSheetId="12">[1]DATOS!#REF!</definedName>
    <definedName name="bbb" localSheetId="13">[1]DATOS!#REF!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1" hidden="1">[7]L!#REF!</definedName>
    <definedName name="boor" localSheetId="13"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1">#REF!</definedName>
    <definedName name="BuiltIn_Print_Titles___0___0___0___0___0" localSheetId="13">#REF!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1">#REF!</definedName>
    <definedName name="C.B.R._USME" localSheetId="13">#REF!</definedName>
    <definedName name="C.B.R._USME" localSheetId="10">#REF!</definedName>
    <definedName name="C.B.R._USME" localSheetId="8">#REF!</definedName>
    <definedName name="C.B.R._USME" localSheetId="4">#REF!</definedName>
    <definedName name="C.B.R._USME">#REF!</definedName>
    <definedName name="C.B.R_Usme" localSheetId="11">#REF!</definedName>
    <definedName name="C.B.R_Usme" localSheetId="13">#REF!</definedName>
    <definedName name="C.B.R_Usme" localSheetId="10">#REF!</definedName>
    <definedName name="C.B.R_Usme" localSheetId="4">#REF!</definedName>
    <definedName name="C.B.R_Usme">#REF!</definedName>
    <definedName name="C_B_R_USME" localSheetId="11">#REF!</definedName>
    <definedName name="C_B_R_USME" localSheetId="13">#REF!</definedName>
    <definedName name="C_B_R_USME" localSheetId="10">#REF!</definedName>
    <definedName name="C_B_R_USME" localSheetId="4">#REF!</definedName>
    <definedName name="C_B_R_USME">#REF!</definedName>
    <definedName name="CARACTERIZACION" localSheetId="11">#REF!</definedName>
    <definedName name="CARACTERIZACION" localSheetId="13">#REF!</definedName>
    <definedName name="CARACTERIZACION" localSheetId="10">#REF!</definedName>
    <definedName name="CARACTERIZACION" localSheetId="4">#REF!</definedName>
    <definedName name="CARACTERIZACION">#REF!</definedName>
    <definedName name="CARAS" localSheetId="11">#REF!</definedName>
    <definedName name="CARAS" localSheetId="13">#REF!</definedName>
    <definedName name="CARAS" localSheetId="10">#REF!</definedName>
    <definedName name="CARAS" localSheetId="4">#REF!</definedName>
    <definedName name="CARAS">#REF!</definedName>
    <definedName name="CARASF2" localSheetId="11">#REF!</definedName>
    <definedName name="CARASF2" localSheetId="13">#REF!</definedName>
    <definedName name="CARASF2" localSheetId="10">#REF!</definedName>
    <definedName name="CARASF2" localSheetId="4">#REF!</definedName>
    <definedName name="CARASF2">#REF!</definedName>
    <definedName name="CARLOS" localSheetId="11">#REF!</definedName>
    <definedName name="CARLOS" localSheetId="13">#REF!</definedName>
    <definedName name="CARLOS" localSheetId="10">#REF!</definedName>
    <definedName name="CARLOS" localSheetId="4">#REF!</definedName>
    <definedName name="CARLOS">#REF!</definedName>
    <definedName name="CARSF1" localSheetId="11">#REF!</definedName>
    <definedName name="CARSF1" localSheetId="13">#REF!</definedName>
    <definedName name="CARSF1" localSheetId="10">#REF!</definedName>
    <definedName name="CARSF1" localSheetId="4">#REF!</definedName>
    <definedName name="CARSF1">#REF!</definedName>
    <definedName name="CARSF2" localSheetId="11">#REF!</definedName>
    <definedName name="CARSF2" localSheetId="13">#REF!</definedName>
    <definedName name="CARSF2" localSheetId="10">#REF!</definedName>
    <definedName name="CARSF2" localSheetId="4">#REF!</definedName>
    <definedName name="CARSF2">#REF!</definedName>
    <definedName name="CARSF3" localSheetId="11">#REF!</definedName>
    <definedName name="CARSF3" localSheetId="13">#REF!</definedName>
    <definedName name="CARSF3" localSheetId="10">#REF!</definedName>
    <definedName name="CARSF3" localSheetId="4">#REF!</definedName>
    <definedName name="CARSF3">#REF!</definedName>
    <definedName name="Cimiento" localSheetId="11">[8]Hoja2!$C$9:$C$11</definedName>
    <definedName name="Cimiento" localSheetId="12">[8]Hoja2!$C$9:$C$11</definedName>
    <definedName name="Cimiento" localSheetId="13">[8]Hoja2!$C$9:$C$11</definedName>
    <definedName name="Cimiento" localSheetId="9">[8]Hoja2!$C$9:$C$11</definedName>
    <definedName name="Cimiento" localSheetId="10">[8]Hoja2!$C$9:$C$11</definedName>
    <definedName name="Cimiento" localSheetId="8">[8]Hoja2!$C$9:$C$11</definedName>
    <definedName name="Cimiento">[8]Hoja2!$C$9:$C$11</definedName>
    <definedName name="Clasificacion" localSheetId="11">[9]!Clasificacion</definedName>
    <definedName name="Clasificacion" localSheetId="12">[9]!Clasificacion</definedName>
    <definedName name="Clasificacion" localSheetId="13">[9]!Clasificacion</definedName>
    <definedName name="Clasificacion" localSheetId="10">[9]!Clasificacion</definedName>
    <definedName name="Clasificacion" localSheetId="4">[9]!Clasificacion</definedName>
    <definedName name="Clasificacion">[9]!Clasificacion</definedName>
    <definedName name="CLASIFICACION1" localSheetId="11">#REF!</definedName>
    <definedName name="CLASIFICACION1" localSheetId="12">#REF!</definedName>
    <definedName name="CLASIFICACION1" localSheetId="13">#REF!</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1">#REF!</definedName>
    <definedName name="CLASIFICACION2" localSheetId="13">#REF!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11">#REF!</definedName>
    <definedName name="COTA" localSheetId="12">#REF!</definedName>
    <definedName name="COTA" localSheetId="13">#REF!</definedName>
    <definedName name="COTA" localSheetId="9">#REF!</definedName>
    <definedName name="COTA" localSheetId="10">#REF!</definedName>
    <definedName name="COTA" localSheetId="8">#REF!</definedName>
    <definedName name="COTA" localSheetId="4">#REF!</definedName>
    <definedName name="COTA">#REF!</definedName>
    <definedName name="CUA" localSheetId="11">#REF!</definedName>
    <definedName name="CUA" localSheetId="13">#REF!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1">#REF!</definedName>
    <definedName name="CUADR1" localSheetId="13">#REF!</definedName>
    <definedName name="CUADR1" localSheetId="10">#REF!</definedName>
    <definedName name="CUADR1" localSheetId="4">#REF!</definedName>
    <definedName name="CUADR1">#REF!</definedName>
    <definedName name="CUADRO" localSheetId="11">#REF!</definedName>
    <definedName name="CUADRO" localSheetId="13">#REF!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1">#REF!</definedName>
    <definedName name="CVBBB" localSheetId="13">#REF!</definedName>
    <definedName name="CVBBB" localSheetId="10">#REF!</definedName>
    <definedName name="CVBBB" localSheetId="4">#REF!</definedName>
    <definedName name="CVBBB">#REF!</definedName>
    <definedName name="D" localSheetId="11">#REF!</definedName>
    <definedName name="D" localSheetId="13">#REF!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1">#REF!</definedName>
    <definedName name="Datos" localSheetId="13">#REF!</definedName>
    <definedName name="Datos" localSheetId="10">#REF!</definedName>
    <definedName name="Datos" localSheetId="4">#REF!</definedName>
    <definedName name="Datos" localSheetId="5">#REF!</definedName>
    <definedName name="Datos">#REF!</definedName>
    <definedName name="dddd" localSheetId="11">#REF!</definedName>
    <definedName name="dddd" localSheetId="13">#REF!</definedName>
    <definedName name="dddd" localSheetId="10">#REF!</definedName>
    <definedName name="dddd" localSheetId="4">#REF!</definedName>
    <definedName name="dddd">#REF!</definedName>
    <definedName name="DEPARTAMENTO" localSheetId="11">#REF!</definedName>
    <definedName name="DEPARTAMENTO" localSheetId="13">#REF!</definedName>
    <definedName name="DEPARTAMENTO" localSheetId="10">#REF!</definedName>
    <definedName name="DEPARTAMENTO" localSheetId="4">#REF!</definedName>
    <definedName name="DEPARTAMENTO" localSheetId="5">#REF!</definedName>
    <definedName name="DEPARTAMENTO">#REF!</definedName>
    <definedName name="DEPARTAMENTO1" localSheetId="11">#REF!</definedName>
    <definedName name="DEPARTAMENTO1" localSheetId="13">#REF!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1">#REF!</definedName>
    <definedName name="dgdgdg" localSheetId="13">#REF!</definedName>
    <definedName name="dgdgdg" localSheetId="10">#REF!</definedName>
    <definedName name="dgdgdg" localSheetId="8">#REF!</definedName>
    <definedName name="dgdgdg" localSheetId="4">#REF!</definedName>
    <definedName name="dgdgdg">#REF!</definedName>
    <definedName name="dgdgfe" localSheetId="11">#REF!</definedName>
    <definedName name="dgdgfe" localSheetId="13">#REF!</definedName>
    <definedName name="dgdgfe" localSheetId="10">#REF!</definedName>
    <definedName name="dgdgfe" localSheetId="8">#REF!</definedName>
    <definedName name="dgdgfe" localSheetId="4">#REF!</definedName>
    <definedName name="dgdgfe">#REF!</definedName>
    <definedName name="DIANA" localSheetId="11">#REF!</definedName>
    <definedName name="DIANA" localSheetId="13">#REF!</definedName>
    <definedName name="DIANA" localSheetId="10">#REF!</definedName>
    <definedName name="DIANA" localSheetId="8">#REF!</definedName>
    <definedName name="DIANA" localSheetId="4">#REF!</definedName>
    <definedName name="DIANA">#REF!</definedName>
    <definedName name="DISEÑOMARSHALL" localSheetId="11">#REF!</definedName>
    <definedName name="DISEÑOMARSHALL" localSheetId="13">#REF!</definedName>
    <definedName name="DISEÑOMARSHALL" localSheetId="10">#REF!</definedName>
    <definedName name="DISEÑOMARSHALL" localSheetId="4">#REF!</definedName>
    <definedName name="DISEÑOMARSHALL">#REF!</definedName>
    <definedName name="DIVISION">#N/A</definedName>
    <definedName name="DLKFK" localSheetId="11">#REF!</definedName>
    <definedName name="DLKFK" localSheetId="13">#REF!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1">[1]DATOS!#REF!</definedName>
    <definedName name="enero" localSheetId="13">[1]DATOS!#REF!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11">#REF!</definedName>
    <definedName name="EQUIV" localSheetId="13">#REF!</definedName>
    <definedName name="EQUIV" localSheetId="10">#REF!</definedName>
    <definedName name="EQUIV" localSheetId="8">#REF!</definedName>
    <definedName name="EQUIV" localSheetId="4">#REF!</definedName>
    <definedName name="EQUIV">#REF!</definedName>
    <definedName name="Estabilidad" localSheetId="11">#REF!</definedName>
    <definedName name="Estabilidad" localSheetId="13">#REF!</definedName>
    <definedName name="Estabilidad" localSheetId="10">#REF!</definedName>
    <definedName name="Estabilidad" localSheetId="8">#REF!</definedName>
    <definedName name="Estabilidad" localSheetId="4">#REF!</definedName>
    <definedName name="Estabilidad">#REF!</definedName>
    <definedName name="Estabilidad2" localSheetId="11">#REF!</definedName>
    <definedName name="Estabilidad2" localSheetId="13">#REF!</definedName>
    <definedName name="Estabilidad2" localSheetId="10">#REF!</definedName>
    <definedName name="Estabilidad2" localSheetId="8">#REF!</definedName>
    <definedName name="Estabilidad2" localSheetId="4">#REF!</definedName>
    <definedName name="Estabilidad2">#REF!</definedName>
    <definedName name="Estabilidad3" localSheetId="11">#REF!</definedName>
    <definedName name="Estabilidad3" localSheetId="13">#REF!</definedName>
    <definedName name="Estabilidad3" localSheetId="10">#REF!</definedName>
    <definedName name="Estabilidad3" localSheetId="4">#REF!</definedName>
    <definedName name="Estabilidad3">#REF!</definedName>
    <definedName name="ESTACION">'[6]Consignaciones CCS'!$A$8:$A$379</definedName>
    <definedName name="extracciom" localSheetId="11">#REF!</definedName>
    <definedName name="extracciom" localSheetId="12">#REF!</definedName>
    <definedName name="extracciom" localSheetId="13">#REF!</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1">#REF!</definedName>
    <definedName name="FacCorec2" localSheetId="13">#REF!</definedName>
    <definedName name="FacCorec2" localSheetId="10">#REF!</definedName>
    <definedName name="FacCorec2" localSheetId="8">#REF!</definedName>
    <definedName name="FacCorec2" localSheetId="4">#REF!</definedName>
    <definedName name="FacCorec2">#REF!</definedName>
    <definedName name="Faccorec3" localSheetId="11">#REF!</definedName>
    <definedName name="Faccorec3" localSheetId="13">#REF!</definedName>
    <definedName name="Faccorec3" localSheetId="10">#REF!</definedName>
    <definedName name="Faccorec3" localSheetId="4">#REF!</definedName>
    <definedName name="Faccorec3">#REF!</definedName>
    <definedName name="FactCorrecc" localSheetId="11">#REF!</definedName>
    <definedName name="FactCorrecc" localSheetId="13">#REF!</definedName>
    <definedName name="FactCorrecc" localSheetId="10">#REF!</definedName>
    <definedName name="FactCorrecc" localSheetId="4">#REF!</definedName>
    <definedName name="FactCorrecc">#REF!</definedName>
    <definedName name="feb" localSheetId="2">#REF!</definedName>
    <definedName name="feb" localSheetId="11">#REF!</definedName>
    <definedName name="feb" localSheetId="13">#REF!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11">'[12]Ficha Financiera'!$L$12</definedName>
    <definedName name="fecha_inicio" localSheetId="12">'[12]Ficha Financiera'!$L$12</definedName>
    <definedName name="fecha_inicio" localSheetId="13">'[12]Ficha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11">#REF!</definedName>
    <definedName name="fff" localSheetId="12">#REF!</definedName>
    <definedName name="fff" localSheetId="13">#REF!</definedName>
    <definedName name="fff" localSheetId="9">#REF!</definedName>
    <definedName name="fff" localSheetId="10">#REF!</definedName>
    <definedName name="fff" localSheetId="8">#REF!</definedName>
    <definedName name="fff" localSheetId="4">#REF!</definedName>
    <definedName name="fff">#REF!</definedName>
    <definedName name="FIRMA" localSheetId="11">INDIRECTOMIFOTO</definedName>
    <definedName name="FIRMA" localSheetId="12">INDIRECTOMIFOTO</definedName>
    <definedName name="FIRMA" localSheetId="13">INDIRECTOMIFOTO</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11">#REF!</definedName>
    <definedName name="Flujo" localSheetId="12">#REF!</definedName>
    <definedName name="Flujo" localSheetId="13">#REF!</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1">#REF!</definedName>
    <definedName name="Flujo2" localSheetId="13">#REF!</definedName>
    <definedName name="Flujo2" localSheetId="10">#REF!</definedName>
    <definedName name="Flujo2" localSheetId="8">#REF!</definedName>
    <definedName name="Flujo2" localSheetId="4">#REF!</definedName>
    <definedName name="Flujo2">#REF!</definedName>
    <definedName name="Flujo3" localSheetId="11">#REF!</definedName>
    <definedName name="Flujo3" localSheetId="13">#REF!</definedName>
    <definedName name="Flujo3" localSheetId="10">#REF!</definedName>
    <definedName name="Flujo3" localSheetId="8">#REF!</definedName>
    <definedName name="Flujo3" localSheetId="4">#REF!</definedName>
    <definedName name="Flujo3">#REF!</definedName>
    <definedName name="Fondo" localSheetId="11">#REF!</definedName>
    <definedName name="Fondo" localSheetId="1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1">[1]DATOS!#REF!</definedName>
    <definedName name="fot" localSheetId="13">[1]DATOS!#REF!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1">[1]DATOS!#REF!</definedName>
    <definedName name="ft" localSheetId="12">[1]DATOS!#REF!</definedName>
    <definedName name="ft" localSheetId="13">[1]DATOS!#REF!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1">[15]Datos!#REF!</definedName>
    <definedName name="Fuente" localSheetId="13">[15]Datos!#REF!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11">#REF!</definedName>
    <definedName name="GBR" localSheetId="12">#REF!</definedName>
    <definedName name="GBR" localSheetId="13">#REF!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1">#REF!</definedName>
    <definedName name="gdgd" localSheetId="13">#REF!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11">#REF!</definedName>
    <definedName name="GRA" localSheetId="13">#REF!</definedName>
    <definedName name="GRA" localSheetId="10">#REF!</definedName>
    <definedName name="GRA" localSheetId="8">#REF!</definedName>
    <definedName name="GRA" localSheetId="4">#REF!</definedName>
    <definedName name="GRA">#REF!</definedName>
    <definedName name="gradacion" localSheetId="11">#REF!</definedName>
    <definedName name="gradacion" localSheetId="13">#REF!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1">#REF!</definedName>
    <definedName name="GRAF" localSheetId="13">#REF!</definedName>
    <definedName name="GRAF" localSheetId="10">#REF!</definedName>
    <definedName name="GRAF" localSheetId="4">#REF!</definedName>
    <definedName name="GRAF">#REF!</definedName>
    <definedName name="graNo" localSheetId="11">#REF!</definedName>
    <definedName name="graNo" localSheetId="13">#REF!</definedName>
    <definedName name="graNo" localSheetId="10">#REF!</definedName>
    <definedName name="graNo" localSheetId="4">#REF!</definedName>
    <definedName name="graNo">#REF!</definedName>
    <definedName name="h" localSheetId="11">[1]DATOS!#REF!</definedName>
    <definedName name="h" localSheetId="13">[1]DATOS!#REF!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1">[1]DATOS!#REF!</definedName>
    <definedName name="hhhhh" localSheetId="13">[1]DATOS!#REF!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11">#REF!</definedName>
    <definedName name="humedades" localSheetId="13">#REF!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1">'[17]Datos Generales'!#REF!</definedName>
    <definedName name="IMAGEN1" localSheetId="12">'[17]Datos Generales'!#REF!</definedName>
    <definedName name="IMAGEN1" localSheetId="13">'[17]Datos Generales'!#REF!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1">'[17]Datos Generales'!#REF!</definedName>
    <definedName name="IMAGEN2" localSheetId="12">'[17]Datos Generales'!#REF!</definedName>
    <definedName name="IMAGEN2" localSheetId="13">'[17]Datos Generales'!#REF!</definedName>
    <definedName name="IMAGEN2" localSheetId="9">'[17]Datos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11">#REF!</definedName>
    <definedName name="inf" localSheetId="12">#REF!</definedName>
    <definedName name="inf" localSheetId="13">#REF!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1">#REF!</definedName>
    <definedName name="informe" localSheetId="13">#REF!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1">#REF!</definedName>
    <definedName name="J" localSheetId="13">#REF!</definedName>
    <definedName name="J" localSheetId="10">#REF!</definedName>
    <definedName name="J" localSheetId="4">#REF!</definedName>
    <definedName name="J">#REF!</definedName>
    <definedName name="J.J" localSheetId="11">#REF!</definedName>
    <definedName name="J.J" localSheetId="13">#REF!</definedName>
    <definedName name="J.J" localSheetId="10">#REF!</definedName>
    <definedName name="J.J" localSheetId="4">#REF!</definedName>
    <definedName name="J.J">#REF!</definedName>
    <definedName name="J.J5" localSheetId="11">#REF!</definedName>
    <definedName name="J.J5" localSheetId="13">#REF!</definedName>
    <definedName name="J.J5" localSheetId="10">#REF!</definedName>
    <definedName name="J.J5" localSheetId="4">#REF!</definedName>
    <definedName name="J.J5">#REF!</definedName>
    <definedName name="JAIME" localSheetId="11">#REF!</definedName>
    <definedName name="JAIME" localSheetId="13">#REF!</definedName>
    <definedName name="JAIME" localSheetId="10">#REF!</definedName>
    <definedName name="JAIME" localSheetId="4">#REF!</definedName>
    <definedName name="JAIME">#REF!</definedName>
    <definedName name="JJUUI" localSheetId="11">#REF!</definedName>
    <definedName name="JJUUI" localSheetId="13">#REF!</definedName>
    <definedName name="JJUUI" localSheetId="10">#REF!</definedName>
    <definedName name="JJUUI" localSheetId="4">#REF!</definedName>
    <definedName name="JJUUI">#REF!</definedName>
    <definedName name="JKJK" localSheetId="11">#REF!</definedName>
    <definedName name="JKJK" localSheetId="13">#REF!</definedName>
    <definedName name="JKJK" localSheetId="10">#REF!</definedName>
    <definedName name="JKJK" localSheetId="4">#REF!</definedName>
    <definedName name="JKJK">#REF!</definedName>
    <definedName name="jose" localSheetId="11">#REF!</definedName>
    <definedName name="jose" localSheetId="13">#REF!</definedName>
    <definedName name="jose" localSheetId="10">#REF!</definedName>
    <definedName name="jose" localSheetId="4">#REF!</definedName>
    <definedName name="jose">#REF!</definedName>
    <definedName name="JOTA">#N/A</definedName>
    <definedName name="JUAN" localSheetId="11">#REF!</definedName>
    <definedName name="JUAN" localSheetId="13">#REF!</definedName>
    <definedName name="JUAN" localSheetId="10">#REF!</definedName>
    <definedName name="JUAN" localSheetId="8">#REF!</definedName>
    <definedName name="JUAN" localSheetId="4">#REF!</definedName>
    <definedName name="JUAN">#REF!</definedName>
    <definedName name="JUANA" localSheetId="11">#REF!</definedName>
    <definedName name="JUANA" localSheetId="13">#REF!</definedName>
    <definedName name="JUANA" localSheetId="10">#REF!</definedName>
    <definedName name="JUANA" localSheetId="8">#REF!</definedName>
    <definedName name="JUANA" localSheetId="4">#REF!</definedName>
    <definedName name="JUANA">#REF!</definedName>
    <definedName name="julio" localSheetId="11">#REF!</definedName>
    <definedName name="julio" localSheetId="13">#REF!</definedName>
    <definedName name="julio" localSheetId="10">#REF!</definedName>
    <definedName name="julio" localSheetId="8">#REF!</definedName>
    <definedName name="julio" localSheetId="4">#REF!</definedName>
    <definedName name="julio">#REF!</definedName>
    <definedName name="JUSNSNS" localSheetId="11">#REF!</definedName>
    <definedName name="JUSNSNS" localSheetId="13">#REF!</definedName>
    <definedName name="JUSNSNS" localSheetId="10">#REF!</definedName>
    <definedName name="JUSNSNS" localSheetId="4">#REF!</definedName>
    <definedName name="JUSNSNS">#REF!</definedName>
    <definedName name="K" localSheetId="11">#REF!</definedName>
    <definedName name="K" localSheetId="13">#REF!</definedName>
    <definedName name="K" localSheetId="10">#REF!</definedName>
    <definedName name="K" localSheetId="4">#REF!</definedName>
    <definedName name="K" localSheetId="5">#REF!</definedName>
    <definedName name="K">#REF!</definedName>
    <definedName name="KIU" localSheetId="11">#REF!</definedName>
    <definedName name="KIU" localSheetId="13">#REF!</definedName>
    <definedName name="KIU" localSheetId="10">#REF!</definedName>
    <definedName name="KIU" localSheetId="4">#REF!</definedName>
    <definedName name="KIU" localSheetId="5">#REF!</definedName>
    <definedName name="KIU">#REF!</definedName>
    <definedName name="KJUI" localSheetId="11">#REF!</definedName>
    <definedName name="KJUI" localSheetId="13">#REF!</definedName>
    <definedName name="KJUI" localSheetId="10">#REF!</definedName>
    <definedName name="KJUI" localSheetId="4">#REF!</definedName>
    <definedName name="KJUI" localSheetId="5">#REF!</definedName>
    <definedName name="KJUI">#REF!</definedName>
    <definedName name="KOIUIYUU" localSheetId="11">#REF!</definedName>
    <definedName name="KOIUIYUU" localSheetId="13">#REF!</definedName>
    <definedName name="KOIUIYUU" localSheetId="10">#REF!</definedName>
    <definedName name="KOIUIYUU" localSheetId="4">#REF!</definedName>
    <definedName name="KOIUIYUU" localSheetId="5">#REF!</definedName>
    <definedName name="KOIUIYUU">#REF!</definedName>
    <definedName name="KOP" localSheetId="11">#REF!</definedName>
    <definedName name="KOP" localSheetId="13">#REF!</definedName>
    <definedName name="KOP" localSheetId="10">#REF!</definedName>
    <definedName name="KOP" localSheetId="4">#REF!</definedName>
    <definedName name="KOP" localSheetId="5">#REF!</definedName>
    <definedName name="KOP">#REF!</definedName>
    <definedName name="KSUDUD" localSheetId="11">#REF!</definedName>
    <definedName name="KSUDUD" localSheetId="13">#REF!</definedName>
    <definedName name="KSUDUD" localSheetId="10">#REF!</definedName>
    <definedName name="KSUDUD" localSheetId="4">#REF!</definedName>
    <definedName name="KSUDUD">#REF!</definedName>
    <definedName name="l" localSheetId="11">#REF!</definedName>
    <definedName name="l" localSheetId="13">#REF!</definedName>
    <definedName name="l" localSheetId="10">#REF!</definedName>
    <definedName name="l" localSheetId="4">#REF!</definedName>
    <definedName name="l">#REF!</definedName>
    <definedName name="lectarcilla1" localSheetId="11">#REF!</definedName>
    <definedName name="lectarcilla1" localSheetId="13">#REF!</definedName>
    <definedName name="lectarcilla1" localSheetId="10">#REF!</definedName>
    <definedName name="lectarcilla1" localSheetId="4">#REF!</definedName>
    <definedName name="lectarcilla1">#REF!</definedName>
    <definedName name="lectarcilla2" localSheetId="11">#REF!</definedName>
    <definedName name="lectarcilla2" localSheetId="13">#REF!</definedName>
    <definedName name="lectarcilla2" localSheetId="10">#REF!</definedName>
    <definedName name="lectarcilla2" localSheetId="4">#REF!</definedName>
    <definedName name="lectarcilla2">#REF!</definedName>
    <definedName name="lectarcilla3" localSheetId="11">#REF!</definedName>
    <definedName name="lectarcilla3" localSheetId="13">#REF!</definedName>
    <definedName name="lectarcilla3" localSheetId="10">#REF!</definedName>
    <definedName name="lectarcilla3" localSheetId="4">#REF!</definedName>
    <definedName name="lectarcilla3">#REF!</definedName>
    <definedName name="lectarena1" localSheetId="11">#REF!</definedName>
    <definedName name="lectarena1" localSheetId="13">#REF!</definedName>
    <definedName name="lectarena1" localSheetId="10">#REF!</definedName>
    <definedName name="lectarena1" localSheetId="4">#REF!</definedName>
    <definedName name="lectarena1">#REF!</definedName>
    <definedName name="lectarena2" localSheetId="11">#REF!</definedName>
    <definedName name="lectarena2" localSheetId="13">#REF!</definedName>
    <definedName name="lectarena2" localSheetId="10">#REF!</definedName>
    <definedName name="lectarena2" localSheetId="4">#REF!</definedName>
    <definedName name="lectarena2">#REF!</definedName>
    <definedName name="lectarena3" localSheetId="11">#REF!</definedName>
    <definedName name="lectarena3" localSheetId="13">#REF!</definedName>
    <definedName name="lectarena3" localSheetId="10">#REF!</definedName>
    <definedName name="lectarena3" localSheetId="4">#REF!</definedName>
    <definedName name="lectarena3">#REF!</definedName>
    <definedName name="LGSDGHGGSDF" localSheetId="11">#REF!</definedName>
    <definedName name="LGSDGHGGSDF" localSheetId="1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1">[1]DATOS!#REF!</definedName>
    <definedName name="lim.lim" localSheetId="13">[1]DATOS!#REF!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11">#REF!</definedName>
    <definedName name="limite" localSheetId="13">#REF!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11">#REF!</definedName>
    <definedName name="lll" localSheetId="13">#REF!</definedName>
    <definedName name="lll" localSheetId="10">#REF!</definedName>
    <definedName name="lll" localSheetId="8">#REF!</definedName>
    <definedName name="lll" localSheetId="4">#REF!</definedName>
    <definedName name="lll">#REF!</definedName>
    <definedName name="locali" localSheetId="11">#REF!</definedName>
    <definedName name="locali" localSheetId="13">#REF!</definedName>
    <definedName name="locali" localSheetId="10">#REF!</definedName>
    <definedName name="locali" localSheetId="8">#REF!</definedName>
    <definedName name="locali" localSheetId="4">#REF!</definedName>
    <definedName name="locali">#REF!</definedName>
    <definedName name="LUIS" localSheetId="11">#REF!</definedName>
    <definedName name="LUIS" localSheetId="13">#REF!</definedName>
    <definedName name="LUIS" localSheetId="10">#REF!</definedName>
    <definedName name="LUIS" localSheetId="8">#REF!</definedName>
    <definedName name="LUIS" localSheetId="4">#REF!</definedName>
    <definedName name="LUIS">#REF!</definedName>
    <definedName name="LUISJUAN" localSheetId="11">#REF!</definedName>
    <definedName name="LUISJUAN" localSheetId="13">#REF!</definedName>
    <definedName name="LUISJUAN" localSheetId="10">#REF!</definedName>
    <definedName name="LUISJUAN" localSheetId="4">#REF!</definedName>
    <definedName name="LUISJUAN">#REF!</definedName>
    <definedName name="lusi" localSheetId="11">#REF!</definedName>
    <definedName name="lusi" localSheetId="13">#REF!</definedName>
    <definedName name="lusi" localSheetId="10">#REF!</definedName>
    <definedName name="lusi" localSheetId="4">#REF!</definedName>
    <definedName name="lusi">#REF!</definedName>
    <definedName name="MATRIZ.D" localSheetId="11">#REF!</definedName>
    <definedName name="MATRIZ.D" localSheetId="13">#REF!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1">'[19]EXTRACCIÓN (PARAFINADA)'!#REF!</definedName>
    <definedName name="MATRIZ.E" localSheetId="13">'[19]EXTRACCIÓN (PARAFINADA)'!#REF!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11">#REF!</definedName>
    <definedName name="MATRIZ.F" localSheetId="12">#REF!</definedName>
    <definedName name="MATRIZ.F" localSheetId="13">#REF!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1">#REF!</definedName>
    <definedName name="MAURICIO" localSheetId="13">#REF!</definedName>
    <definedName name="MAURICIO" localSheetId="10">#REF!</definedName>
    <definedName name="MAURICIO" localSheetId="8">#REF!</definedName>
    <definedName name="MAURICIO" localSheetId="4">#REF!</definedName>
    <definedName name="MAURICIO">#REF!</definedName>
    <definedName name="msdmsdn" localSheetId="11">#REF!</definedName>
    <definedName name="msdmsdn" localSheetId="13">#REF!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11">#REF!</definedName>
    <definedName name="muestra" localSheetId="12">#REF!</definedName>
    <definedName name="muestra" localSheetId="13">#REF!</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1">#REF!</definedName>
    <definedName name="MuestraNo" localSheetId="13">#REF!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11">#REF!</definedName>
    <definedName name="NORMA" localSheetId="12">#REF!</definedName>
    <definedName name="NORMA" localSheetId="13">#REF!</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1">#REF!</definedName>
    <definedName name="NORMAS" localSheetId="13">#REF!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1">#REF!</definedName>
    <definedName name="NOTAS" localSheetId="13">#REF!</definedName>
    <definedName name="NOTAS" localSheetId="10">#REF!</definedName>
    <definedName name="NOTAS" localSheetId="4">#REF!</definedName>
    <definedName name="NOTAS">#REF!</definedName>
    <definedName name="ÑÑ" localSheetId="11">#REF!</definedName>
    <definedName name="ÑÑ" localSheetId="13">#REF!</definedName>
    <definedName name="ÑÑ" localSheetId="10">#REF!</definedName>
    <definedName name="ÑÑ" localSheetId="4">#REF!</definedName>
    <definedName name="ÑÑ">#REF!</definedName>
    <definedName name="ÑÑÑ" localSheetId="11">#REF!</definedName>
    <definedName name="ÑÑÑ" localSheetId="13">#REF!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11">#REF!</definedName>
    <definedName name="observaciones" localSheetId="13">#REF!</definedName>
    <definedName name="observaciones" localSheetId="10">#REF!</definedName>
    <definedName name="observaciones" localSheetId="8">#REF!</definedName>
    <definedName name="observaciones" localSheetId="4">#REF!</definedName>
    <definedName name="observaciones">#REF!</definedName>
    <definedName name="P" localSheetId="11">#REF!</definedName>
    <definedName name="P" localSheetId="13">#REF!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1">#REF!</definedName>
    <definedName name="perf" localSheetId="13">#REF!</definedName>
    <definedName name="perf" localSheetId="10">#REF!</definedName>
    <definedName name="perf" localSheetId="4">#REF!</definedName>
    <definedName name="perf">#REF!</definedName>
    <definedName name="perfil" localSheetId="11">#REF!</definedName>
    <definedName name="perfil" localSheetId="13">#REF!</definedName>
    <definedName name="perfil" localSheetId="10">#REF!</definedName>
    <definedName name="perfil" localSheetId="4">#REF!</definedName>
    <definedName name="perfil">#REF!</definedName>
    <definedName name="Peso1A" localSheetId="11">#REF!</definedName>
    <definedName name="Peso1A" localSheetId="13">#REF!</definedName>
    <definedName name="Peso1A" localSheetId="10">#REF!</definedName>
    <definedName name="Peso1A" localSheetId="4">#REF!</definedName>
    <definedName name="Peso1A">#REF!</definedName>
    <definedName name="Peso2A" localSheetId="11">#REF!</definedName>
    <definedName name="Peso2A" localSheetId="13">#REF!</definedName>
    <definedName name="Peso2A" localSheetId="10">#REF!</definedName>
    <definedName name="Peso2A" localSheetId="4">#REF!</definedName>
    <definedName name="Peso2A">#REF!</definedName>
    <definedName name="Peso3" localSheetId="11">#REF!</definedName>
    <definedName name="Peso3" localSheetId="13">#REF!</definedName>
    <definedName name="Peso3" localSheetId="10">#REF!</definedName>
    <definedName name="Peso3" localSheetId="4">#REF!</definedName>
    <definedName name="Peso3">#REF!</definedName>
    <definedName name="Peso4" localSheetId="11">#REF!</definedName>
    <definedName name="Peso4" localSheetId="13">#REF!</definedName>
    <definedName name="Peso4" localSheetId="10">#REF!</definedName>
    <definedName name="Peso4" localSheetId="4">#REF!</definedName>
    <definedName name="Peso4">#REF!</definedName>
    <definedName name="Pesoagua2" localSheetId="11">#REF!</definedName>
    <definedName name="Pesoagua2" localSheetId="13">#REF!</definedName>
    <definedName name="Pesoagua2" localSheetId="10">#REF!</definedName>
    <definedName name="Pesoagua2" localSheetId="4">#REF!</definedName>
    <definedName name="Pesoagua2">#REF!</definedName>
    <definedName name="Pesoagua3" localSheetId="11">#REF!</definedName>
    <definedName name="Pesoagua3" localSheetId="13">#REF!</definedName>
    <definedName name="Pesoagua3" localSheetId="10">#REF!</definedName>
    <definedName name="Pesoagua3" localSheetId="4">#REF!</definedName>
    <definedName name="Pesoagua3">#REF!</definedName>
    <definedName name="PesoAire" localSheetId="11">#REF!</definedName>
    <definedName name="PesoAire" localSheetId="13">#REF!</definedName>
    <definedName name="PesoAire" localSheetId="10">#REF!</definedName>
    <definedName name="PesoAire" localSheetId="4">#REF!</definedName>
    <definedName name="PesoAire">#REF!</definedName>
    <definedName name="PesoAire2" localSheetId="11">#REF!</definedName>
    <definedName name="PesoAire2" localSheetId="13">#REF!</definedName>
    <definedName name="PesoAire2" localSheetId="10">#REF!</definedName>
    <definedName name="PesoAire2" localSheetId="4">#REF!</definedName>
    <definedName name="PesoAire2">#REF!</definedName>
    <definedName name="Pesoaire3" localSheetId="11">#REF!</definedName>
    <definedName name="Pesoaire3" localSheetId="13">#REF!</definedName>
    <definedName name="Pesoaire3" localSheetId="10">#REF!</definedName>
    <definedName name="Pesoaire3" localSheetId="4">#REF!</definedName>
    <definedName name="Pesoaire3">#REF!</definedName>
    <definedName name="Pesoenagua" localSheetId="11">#REF!</definedName>
    <definedName name="Pesoenagua" localSheetId="13">#REF!</definedName>
    <definedName name="Pesoenagua" localSheetId="10">#REF!</definedName>
    <definedName name="Pesoenagua" localSheetId="4">#REF!</definedName>
    <definedName name="Pesoenagua">#REF!</definedName>
    <definedName name="Pesoparaf3" localSheetId="11">#REF!</definedName>
    <definedName name="Pesoparaf3" localSheetId="13">#REF!</definedName>
    <definedName name="Pesoparaf3" localSheetId="10">#REF!</definedName>
    <definedName name="Pesoparaf3" localSheetId="4">#REF!</definedName>
    <definedName name="Pesoparaf3">#REF!</definedName>
    <definedName name="Pesoparafinada" localSheetId="11">#REF!</definedName>
    <definedName name="Pesoparafinada" localSheetId="13">#REF!</definedName>
    <definedName name="Pesoparafinada" localSheetId="10">#REF!</definedName>
    <definedName name="Pesoparafinada" localSheetId="4">#REF!</definedName>
    <definedName name="Pesoparafinada">#REF!</definedName>
    <definedName name="PesoParf2" localSheetId="11">#REF!</definedName>
    <definedName name="PesoParf2" localSheetId="13">#REF!</definedName>
    <definedName name="PesoParf2" localSheetId="10">#REF!</definedName>
    <definedName name="PesoParf2" localSheetId="4">#REF!</definedName>
    <definedName name="PesoParf2">#REF!</definedName>
    <definedName name="PESORETCF1" localSheetId="11">#REF!</definedName>
    <definedName name="PESORETCF1" localSheetId="13">#REF!</definedName>
    <definedName name="PESORETCF1" localSheetId="10">#REF!</definedName>
    <definedName name="PESORETCF1" localSheetId="4">#REF!</definedName>
    <definedName name="PESORETCF1">#REF!</definedName>
    <definedName name="PESORETCF2" localSheetId="11">#REF!</definedName>
    <definedName name="PESORETCF2" localSheetId="13">#REF!</definedName>
    <definedName name="PESORETCF2" localSheetId="10">#REF!</definedName>
    <definedName name="PESORETCF2" localSheetId="4">#REF!</definedName>
    <definedName name="PESORETCF2">#REF!</definedName>
    <definedName name="PESORETCF3" localSheetId="11">#REF!</definedName>
    <definedName name="PESORETCF3" localSheetId="13">#REF!</definedName>
    <definedName name="PESORETCF3" localSheetId="10">#REF!</definedName>
    <definedName name="PESORETCF3" localSheetId="4">#REF!</definedName>
    <definedName name="PESORETCF3">#REF!</definedName>
    <definedName name="plano" localSheetId="11">#REF!</definedName>
    <definedName name="plano" localSheetId="13">#REF!</definedName>
    <definedName name="plano" localSheetId="10">#REF!</definedName>
    <definedName name="plano" localSheetId="4">#REF!</definedName>
    <definedName name="plano">#REF!</definedName>
    <definedName name="planta" localSheetId="11">#REF!</definedName>
    <definedName name="planta" localSheetId="13">#REF!</definedName>
    <definedName name="planta" localSheetId="10">#REF!</definedName>
    <definedName name="planta" localSheetId="4">#REF!</definedName>
    <definedName name="planta">#REF!</definedName>
    <definedName name="porcentaje_aditivo" localSheetId="11">#REF!</definedName>
    <definedName name="porcentaje_aditivo" localSheetId="13">#REF!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1">#REF!</definedName>
    <definedName name="porcentaje_finos" localSheetId="13">#REF!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1">#REF!</definedName>
    <definedName name="porcentaje_gruesos" localSheetId="13">#REF!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1">#REF!</definedName>
    <definedName name="PPP" localSheetId="13">#REF!</definedName>
    <definedName name="PPP" localSheetId="10">#REF!</definedName>
    <definedName name="PPP" localSheetId="4">#REF!</definedName>
    <definedName name="PPP">#REF!</definedName>
    <definedName name="PPPP" localSheetId="11">#REF!</definedName>
    <definedName name="PPPP" localSheetId="13">#REF!</definedName>
    <definedName name="PPPP" localSheetId="10">#REF!</definedName>
    <definedName name="PPPP" localSheetId="4">#REF!</definedName>
    <definedName name="PPPP">#REF!</definedName>
    <definedName name="PPPPP" localSheetId="11">#REF!</definedName>
    <definedName name="PPPPP" localSheetId="13">#REF!</definedName>
    <definedName name="PPPPP" localSheetId="10">#REF!</definedName>
    <definedName name="PPPPP" localSheetId="4">#REF!</definedName>
    <definedName name="PPPPP">#REF!</definedName>
    <definedName name="PR" localSheetId="11">#REF!</definedName>
    <definedName name="PR" localSheetId="13">#REF!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1">#REF!</definedName>
    <definedName name="Proceso" localSheetId="13">#REF!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1">#REF!</definedName>
    <definedName name="Procesos" localSheetId="13">#REF!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1">#REF!</definedName>
    <definedName name="propiedades" localSheetId="13">#REF!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1">#REF!</definedName>
    <definedName name="proporciones" localSheetId="13">#REF!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1">#REF!</definedName>
    <definedName name="proporciones_volumen" localSheetId="13">#REF!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3"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1">#REF!</definedName>
    <definedName name="reg" localSheetId="13">#REF!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3"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3"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1">#REF!</definedName>
    <definedName name="reteido38" localSheetId="13">#REF!</definedName>
    <definedName name="reteido38" localSheetId="10">#REF!</definedName>
    <definedName name="reteido38" localSheetId="8">#REF!</definedName>
    <definedName name="reteido38" localSheetId="4">#REF!</definedName>
    <definedName name="reteido38">#REF!</definedName>
    <definedName name="reteido4" localSheetId="11">#REF!</definedName>
    <definedName name="reteido4" localSheetId="13">#REF!</definedName>
    <definedName name="reteido4" localSheetId="10">#REF!</definedName>
    <definedName name="reteido4" localSheetId="8">#REF!</definedName>
    <definedName name="reteido4" localSheetId="4">#REF!</definedName>
    <definedName name="reteido4">#REF!</definedName>
    <definedName name="Retenido1" localSheetId="11">#REF!</definedName>
    <definedName name="Retenido1" localSheetId="13">#REF!</definedName>
    <definedName name="Retenido1" localSheetId="10">#REF!</definedName>
    <definedName name="Retenido1" localSheetId="8">#REF!</definedName>
    <definedName name="Retenido1" localSheetId="4">#REF!</definedName>
    <definedName name="Retenido1">#REF!</definedName>
    <definedName name="Retenido10" localSheetId="11">#REF!</definedName>
    <definedName name="Retenido10" localSheetId="13">#REF!</definedName>
    <definedName name="Retenido10" localSheetId="10">#REF!</definedName>
    <definedName name="Retenido10" localSheetId="4">#REF!</definedName>
    <definedName name="Retenido10">#REF!</definedName>
    <definedName name="Retenido100" localSheetId="11">#REF!</definedName>
    <definedName name="Retenido100" localSheetId="13">#REF!</definedName>
    <definedName name="Retenido100" localSheetId="10">#REF!</definedName>
    <definedName name="Retenido100" localSheetId="4">#REF!</definedName>
    <definedName name="Retenido100">#REF!</definedName>
    <definedName name="retenido112" localSheetId="11">#REF!</definedName>
    <definedName name="retenido112" localSheetId="13">#REF!</definedName>
    <definedName name="retenido112" localSheetId="10">#REF!</definedName>
    <definedName name="retenido112" localSheetId="4">#REF!</definedName>
    <definedName name="retenido112">#REF!</definedName>
    <definedName name="retenido12" localSheetId="11">#REF!</definedName>
    <definedName name="retenido12" localSheetId="13">#REF!</definedName>
    <definedName name="retenido12" localSheetId="10">#REF!</definedName>
    <definedName name="retenido12" localSheetId="4">#REF!</definedName>
    <definedName name="retenido12">#REF!</definedName>
    <definedName name="Retenido200" localSheetId="11">#REF!</definedName>
    <definedName name="Retenido200" localSheetId="13">#REF!</definedName>
    <definedName name="Retenido200" localSheetId="10">#REF!</definedName>
    <definedName name="Retenido200" localSheetId="4">#REF!</definedName>
    <definedName name="Retenido200">#REF!</definedName>
    <definedName name="Retenido30" localSheetId="11">#REF!</definedName>
    <definedName name="Retenido30" localSheetId="13">#REF!</definedName>
    <definedName name="Retenido30" localSheetId="10">#REF!</definedName>
    <definedName name="Retenido30" localSheetId="4">#REF!</definedName>
    <definedName name="Retenido30">#REF!</definedName>
    <definedName name="Retenido34" localSheetId="11">#REF!</definedName>
    <definedName name="Retenido34" localSheetId="13">#REF!</definedName>
    <definedName name="Retenido34" localSheetId="10">#REF!</definedName>
    <definedName name="Retenido34" localSheetId="4">#REF!</definedName>
    <definedName name="Retenido34">#REF!</definedName>
    <definedName name="retenido38" localSheetId="11">#REF!</definedName>
    <definedName name="retenido38" localSheetId="13">#REF!</definedName>
    <definedName name="retenido38" localSheetId="10">#REF!</definedName>
    <definedName name="retenido38" localSheetId="4">#REF!</definedName>
    <definedName name="retenido38">#REF!</definedName>
    <definedName name="Retenido38." localSheetId="11">#REF!</definedName>
    <definedName name="Retenido38." localSheetId="13">#REF!</definedName>
    <definedName name="Retenido38." localSheetId="10">#REF!</definedName>
    <definedName name="Retenido38." localSheetId="4">#REF!</definedName>
    <definedName name="Retenido38.">#REF!</definedName>
    <definedName name="retenido4" localSheetId="11">#REF!</definedName>
    <definedName name="retenido4" localSheetId="13">#REF!</definedName>
    <definedName name="retenido4" localSheetId="10">#REF!</definedName>
    <definedName name="retenido4" localSheetId="4">#REF!</definedName>
    <definedName name="retenido4">#REF!</definedName>
    <definedName name="retenido40" localSheetId="11">#REF!</definedName>
    <definedName name="retenido40" localSheetId="13">#REF!</definedName>
    <definedName name="retenido40" localSheetId="10">#REF!</definedName>
    <definedName name="retenido40" localSheetId="4">#REF!</definedName>
    <definedName name="retenido40">#REF!</definedName>
    <definedName name="Retenido50" localSheetId="11">#REF!</definedName>
    <definedName name="Retenido50" localSheetId="13">#REF!</definedName>
    <definedName name="Retenido50" localSheetId="10">#REF!</definedName>
    <definedName name="Retenido50" localSheetId="4">#REF!</definedName>
    <definedName name="Retenido50">#REF!</definedName>
    <definedName name="Retenido8" localSheetId="11">#REF!</definedName>
    <definedName name="Retenido8" localSheetId="13">#REF!</definedName>
    <definedName name="Retenido8" localSheetId="10">#REF!</definedName>
    <definedName name="Retenido8" localSheetId="4">#REF!</definedName>
    <definedName name="Retenido8">#REF!</definedName>
    <definedName name="Retenido80" localSheetId="11">#REF!</definedName>
    <definedName name="Retenido80" localSheetId="13">#REF!</definedName>
    <definedName name="Retenido80" localSheetId="10">#REF!</definedName>
    <definedName name="Retenido80" localSheetId="4">#REF!</definedName>
    <definedName name="Retenido80">#REF!</definedName>
    <definedName name="RF" localSheetId="1">[2]DATOS!#REF!</definedName>
    <definedName name="RF" localSheetId="11">[1]DATOS!#REF!</definedName>
    <definedName name="RF" localSheetId="13">[1]DATOS!#REF!</definedName>
    <definedName name="RF" localSheetId="10">[1]DATOS!#REF!</definedName>
    <definedName name="RF" localSheetId="4">[1]DATOS!#REF!</definedName>
    <definedName name="RF" localSheetId="5">[1]DATOS!#REF!</definedName>
    <definedName name="RF">[1]DATOS!#REF!</definedName>
    <definedName name="RICE" localSheetId="11">#REF!</definedName>
    <definedName name="RICE" localSheetId="13">#REF!</definedName>
    <definedName name="RICE" localSheetId="10">#REF!</definedName>
    <definedName name="RICE" localSheetId="8">#REF!</definedName>
    <definedName name="RICE" localSheetId="4">#REF!</definedName>
    <definedName name="RICE">#REF!</definedName>
    <definedName name="Roughness_Processed_BTAVCICD1" localSheetId="11">#REF!</definedName>
    <definedName name="Roughness_Processed_BTAVCICD1" localSheetId="13">#REF!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11">#REF!</definedName>
    <definedName name="s4o" localSheetId="12">#REF!</definedName>
    <definedName name="s4o" localSheetId="13">#REF!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11">#REF!</definedName>
    <definedName name="sjdjhfdggf" localSheetId="12">#REF!</definedName>
    <definedName name="sjdjhfdggf" localSheetId="13">#REF!</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1">#REF!</definedName>
    <definedName name="slskjsjs" localSheetId="13">#REF!</definedName>
    <definedName name="slskjsjs" localSheetId="10">#REF!</definedName>
    <definedName name="slskjsjs" localSheetId="8">#REF!</definedName>
    <definedName name="slskjsjs" localSheetId="4">#REF!</definedName>
    <definedName name="slskjsjs">#REF!</definedName>
    <definedName name="smi" localSheetId="11">#REF!</definedName>
    <definedName name="smi" localSheetId="13">#REF!</definedName>
    <definedName name="smi" localSheetId="10">#REF!</definedName>
    <definedName name="smi" localSheetId="8">#REF!</definedName>
    <definedName name="smi" localSheetId="4">#REF!</definedName>
    <definedName name="smi">#REF!</definedName>
    <definedName name="sojo" localSheetId="11">#REF!</definedName>
    <definedName name="sojo" localSheetId="13">#REF!</definedName>
    <definedName name="sojo" localSheetId="10">#REF!</definedName>
    <definedName name="sojo" localSheetId="4">#REF!</definedName>
    <definedName name="sojo">#REF!</definedName>
    <definedName name="SOLI" localSheetId="11">#REF!</definedName>
    <definedName name="SOLI" localSheetId="13">#REF!</definedName>
    <definedName name="SOLI" localSheetId="10">#REF!</definedName>
    <definedName name="SOLI" localSheetId="4">#REF!</definedName>
    <definedName name="SOLI">#REF!</definedName>
    <definedName name="sososo" localSheetId="11">#REF!</definedName>
    <definedName name="sososo" localSheetId="13">#REF!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11">#REF!</definedName>
    <definedName name="sumatoria" localSheetId="12">#REF!</definedName>
    <definedName name="sumatoria" localSheetId="13">#REF!</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1">#REF!</definedName>
    <definedName name="tamaño_maximo" localSheetId="13">#REF!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1">#REF!</definedName>
    <definedName name="TAMICES" localSheetId="13">#REF!</definedName>
    <definedName name="TAMICES" localSheetId="10">#REF!</definedName>
    <definedName name="TAMICES" localSheetId="4">#REF!</definedName>
    <definedName name="TAMICES">#REF!</definedName>
    <definedName name="TER" localSheetId="11">[8]Hoja2!$C$5:$C$7</definedName>
    <definedName name="TER" localSheetId="12">[8]Hoja2!$C$5:$C$7</definedName>
    <definedName name="TER" localSheetId="13">[8]Hoja2!$C$5:$C$7</definedName>
    <definedName name="TER" localSheetId="9">[8]Hoja2!$C$5:$C$7</definedName>
    <definedName name="TER" localSheetId="10">[8]Hoja2!$C$5:$C$7</definedName>
    <definedName name="TER" localSheetId="8">[8]Hoja2!$C$5:$C$7</definedName>
    <definedName name="TER">[8]Hoja2!$C$5:$C$7</definedName>
    <definedName name="TipoDeDocumento" localSheetId="11">#REF!</definedName>
    <definedName name="TipoDeDocumento" localSheetId="12">#REF!</definedName>
    <definedName name="TipoDeDocumento" localSheetId="13">#REF!</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11">#REF!</definedName>
    <definedName name="TipoDocumento" localSheetId="12">#REF!</definedName>
    <definedName name="TipoDocumento" localSheetId="13">#REF!</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1">'Reg fotog ambien Mjto UF1 y 2,1'!$A:$L,'Reg fotog ambien Mjto UF1 y 2,1'!$1:$3</definedName>
    <definedName name="_xlnm.Print_Titles" localSheetId="12">'Reg fotog ambien OyM UF1 y 2,1'!$A:$L,'Reg fotog ambien OyM UF1 y 2,1'!$1:$3</definedName>
    <definedName name="_xlnm.Print_Titles" localSheetId="13">'Reg fotog ambien OyM UF2,2 y 4'!$A:$L,'Reg fotog ambien OyM UF2,2 y 4'!$1:$3</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11">#REF!</definedName>
    <definedName name="TT" localSheetId="13">#REF!</definedName>
    <definedName name="TT" localSheetId="10">#REF!</definedName>
    <definedName name="TT" localSheetId="8">#REF!</definedName>
    <definedName name="TT" localSheetId="4">#REF!</definedName>
    <definedName name="TT">#REF!</definedName>
    <definedName name="UIY" localSheetId="11">#REF!</definedName>
    <definedName name="UIY" localSheetId="13">#REF!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1">#REF!</definedName>
    <definedName name="Volumen" localSheetId="13">#REF!</definedName>
    <definedName name="Volumen" localSheetId="10">#REF!</definedName>
    <definedName name="Volumen" localSheetId="8">#REF!</definedName>
    <definedName name="Volumen" localSheetId="4">#REF!</definedName>
    <definedName name="Volumen">#REF!</definedName>
    <definedName name="VOLUMEN1" localSheetId="11">#REF!</definedName>
    <definedName name="VOLUMEN1" localSheetId="13">#REF!</definedName>
    <definedName name="VOLUMEN1" localSheetId="10">#REF!</definedName>
    <definedName name="VOLUMEN1" localSheetId="8">#REF!</definedName>
    <definedName name="VOLUMEN1" localSheetId="4">#REF!</definedName>
    <definedName name="VOLUMEN1">#REF!</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3"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11">[1]DATOS!#REF!</definedName>
    <definedName name="yipitin" localSheetId="13">[1]DATOS!#REF!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1">[1]DATOS!#REF!</definedName>
    <definedName name="Yipo" localSheetId="13">[1]DATOS!#REF!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Q54" i="892" l="1"/>
  <c r="Q53" i="892"/>
  <c r="P52" i="892"/>
  <c r="O52" i="892"/>
  <c r="N52" i="892"/>
  <c r="M52" i="892"/>
  <c r="Q52" i="892" s="1"/>
  <c r="Q51" i="892"/>
  <c r="P51" i="892"/>
  <c r="Q50" i="892"/>
  <c r="Q49" i="892"/>
  <c r="P49" i="892"/>
  <c r="O49" i="892"/>
  <c r="N49" i="892"/>
  <c r="M49" i="892"/>
  <c r="Q48" i="892"/>
  <c r="Q47" i="892"/>
  <c r="Q46" i="892"/>
  <c r="P46" i="892"/>
  <c r="O46" i="892"/>
  <c r="N46" i="892"/>
  <c r="M46" i="892"/>
  <c r="Q45" i="892"/>
  <c r="Q44" i="892"/>
  <c r="Q43" i="892"/>
  <c r="O43" i="892"/>
  <c r="N43" i="892"/>
  <c r="M43" i="892"/>
  <c r="Q42" i="892"/>
  <c r="G42" i="892"/>
  <c r="Q41" i="892"/>
  <c r="Q40" i="892"/>
  <c r="O40" i="892"/>
  <c r="N40" i="892"/>
  <c r="M40" i="892"/>
  <c r="G40" i="892"/>
  <c r="Q39" i="892"/>
  <c r="G39" i="892"/>
  <c r="Q38" i="892"/>
  <c r="G38" i="892"/>
  <c r="Q37" i="892"/>
  <c r="O37" i="892"/>
  <c r="N37" i="892"/>
  <c r="M37" i="892"/>
  <c r="G37" i="892"/>
  <c r="Q36" i="892"/>
  <c r="G36" i="892"/>
  <c r="Q35" i="892"/>
  <c r="G35" i="892"/>
  <c r="Q34" i="892"/>
  <c r="O34" i="892"/>
  <c r="N34" i="892"/>
  <c r="M34" i="892"/>
  <c r="G34" i="892"/>
  <c r="Q33" i="892"/>
  <c r="O33" i="892"/>
  <c r="G33" i="892"/>
  <c r="Q32" i="892"/>
  <c r="O32" i="892"/>
  <c r="G32" i="892"/>
  <c r="Q31" i="892"/>
  <c r="P31" i="892"/>
  <c r="O31" i="892"/>
  <c r="N31" i="892"/>
  <c r="M31" i="892"/>
  <c r="G31" i="892"/>
  <c r="Q30" i="892"/>
  <c r="O30" i="892"/>
  <c r="N30" i="892"/>
  <c r="M30" i="892"/>
  <c r="G30" i="892"/>
  <c r="Q29" i="892"/>
  <c r="O29" i="892"/>
  <c r="N29" i="892"/>
  <c r="G29" i="892"/>
  <c r="P28" i="892"/>
  <c r="O28" i="892"/>
  <c r="N28" i="892"/>
  <c r="M28" i="892"/>
  <c r="Q28" i="892" s="1"/>
  <c r="G28" i="892"/>
  <c r="Q27" i="892"/>
  <c r="G27" i="892"/>
  <c r="Q26" i="892"/>
  <c r="G26" i="892"/>
  <c r="P25" i="892"/>
  <c r="O25" i="892"/>
  <c r="N25" i="892"/>
  <c r="M25" i="892"/>
  <c r="Q25" i="892" s="1"/>
  <c r="G25" i="892"/>
  <c r="Q24" i="892"/>
  <c r="G24" i="892"/>
  <c r="Q23" i="892"/>
  <c r="G23" i="892"/>
  <c r="Q22" i="892"/>
  <c r="P22" i="892"/>
  <c r="O22" i="892"/>
  <c r="N22" i="892"/>
  <c r="M22" i="892"/>
  <c r="G22" i="892"/>
  <c r="P21" i="892"/>
  <c r="O21" i="892"/>
  <c r="N21" i="892"/>
  <c r="Q21" i="892" s="1"/>
  <c r="M21" i="892"/>
  <c r="G21" i="892"/>
  <c r="P20" i="892"/>
  <c r="O20" i="892"/>
  <c r="N20" i="892"/>
  <c r="Q20" i="892" s="1"/>
  <c r="G20" i="892"/>
  <c r="Q19" i="892"/>
  <c r="P19" i="892"/>
  <c r="O19" i="892"/>
  <c r="N19" i="892"/>
  <c r="M19" i="892"/>
  <c r="G19" i="892"/>
  <c r="Q18" i="892"/>
  <c r="G18" i="892"/>
  <c r="Q17" i="892"/>
  <c r="G17" i="892"/>
  <c r="Q16" i="892"/>
  <c r="P16" i="892"/>
  <c r="O16" i="892"/>
  <c r="N16" i="892"/>
  <c r="M16" i="892"/>
  <c r="G16" i="892"/>
  <c r="Q15" i="892"/>
  <c r="G15" i="892"/>
  <c r="Q14" i="892"/>
  <c r="G14" i="892"/>
  <c r="Q13" i="892"/>
  <c r="P13" i="892"/>
  <c r="O13" i="892"/>
  <c r="N13" i="892"/>
  <c r="M13" i="892"/>
  <c r="G13" i="892"/>
  <c r="Q12" i="892"/>
  <c r="P12" i="892"/>
  <c r="N12" i="892"/>
  <c r="M12" i="892"/>
  <c r="G12" i="892"/>
  <c r="E12" i="892"/>
  <c r="D12" i="892"/>
  <c r="Q11" i="892"/>
  <c r="P11" i="892"/>
  <c r="N11" i="892"/>
  <c r="M11" i="892"/>
  <c r="G11" i="892"/>
  <c r="E11" i="892"/>
  <c r="D11" i="892"/>
  <c r="Q10" i="892"/>
  <c r="G10" i="892"/>
  <c r="O301" i="640" l="1"/>
  <c r="Q301" i="640" s="1"/>
  <c r="O300" i="640"/>
  <c r="Q300" i="640" s="1"/>
  <c r="O299" i="640"/>
  <c r="Q299" i="640" s="1"/>
  <c r="N294" i="640"/>
  <c r="O293" i="640"/>
  <c r="Q293" i="640" s="1"/>
  <c r="O292" i="640"/>
  <c r="Q292" i="640" s="1"/>
  <c r="O291" i="640"/>
  <c r="Q291" i="640" s="1"/>
  <c r="O288" i="640"/>
  <c r="Q288" i="640" s="1"/>
  <c r="O287" i="640"/>
  <c r="O286" i="640"/>
  <c r="O285" i="640"/>
  <c r="Q285" i="640" s="1"/>
  <c r="O284" i="640"/>
  <c r="Q284" i="640" s="1"/>
  <c r="O283" i="640"/>
  <c r="Q283" i="640" s="1"/>
  <c r="O282" i="640"/>
  <c r="Q282" i="640" s="1"/>
  <c r="O281" i="640"/>
  <c r="Q281" i="640" s="1"/>
  <c r="O280" i="640"/>
  <c r="Q280" i="640" s="1"/>
  <c r="O279" i="640"/>
  <c r="Q279" i="640" s="1"/>
  <c r="O278" i="640"/>
  <c r="Q278" i="640" s="1"/>
  <c r="O277" i="640"/>
  <c r="Q277" i="640" s="1"/>
  <c r="O276" i="640"/>
  <c r="Q276" i="640" s="1"/>
  <c r="O275" i="640"/>
  <c r="Q275" i="640" s="1"/>
  <c r="O274" i="640"/>
  <c r="Q274" i="640" s="1"/>
  <c r="O273" i="640"/>
  <c r="G273" i="640"/>
  <c r="Q272" i="640"/>
  <c r="O272" i="640"/>
  <c r="O271" i="640"/>
  <c r="Q271" i="640" s="1"/>
  <c r="Q270" i="640"/>
  <c r="O270" i="640"/>
  <c r="O269" i="640"/>
  <c r="G269" i="640"/>
  <c r="G294" i="640" s="1"/>
  <c r="O268" i="640"/>
  <c r="Q268" i="640" s="1"/>
  <c r="O257" i="640"/>
  <c r="Q257" i="640" s="1"/>
  <c r="R249" i="640"/>
  <c r="N249" i="640"/>
  <c r="G249" i="640"/>
  <c r="O248" i="640"/>
  <c r="Q248" i="640" s="1"/>
  <c r="O247" i="640"/>
  <c r="O246" i="640"/>
  <c r="Q246" i="640" s="1"/>
  <c r="R243" i="640"/>
  <c r="N243" i="640"/>
  <c r="N250" i="640" s="1"/>
  <c r="O240" i="640"/>
  <c r="Q240" i="640" s="1"/>
  <c r="O239" i="640"/>
  <c r="Q239" i="640" s="1"/>
  <c r="O238" i="640"/>
  <c r="Q238" i="640" s="1"/>
  <c r="O237" i="640"/>
  <c r="Q237" i="640" s="1"/>
  <c r="O236" i="640"/>
  <c r="Q236" i="640" s="1"/>
  <c r="O235" i="640"/>
  <c r="Q235" i="640" s="1"/>
  <c r="O234" i="640"/>
  <c r="Q234" i="640" s="1"/>
  <c r="O233" i="640"/>
  <c r="G233" i="640"/>
  <c r="G243" i="640" s="1"/>
  <c r="G250" i="640" s="1"/>
  <c r="O232" i="640"/>
  <c r="Q232" i="640" s="1"/>
  <c r="Q231" i="640"/>
  <c r="O231" i="640"/>
  <c r="O230" i="640"/>
  <c r="Q230" i="640" s="1"/>
  <c r="Q229" i="640"/>
  <c r="O229" i="640"/>
  <c r="O228" i="640"/>
  <c r="Q228" i="640" s="1"/>
  <c r="O227" i="640"/>
  <c r="Q227" i="640" s="1"/>
  <c r="O226" i="640"/>
  <c r="Q226" i="640" s="1"/>
  <c r="O225" i="640"/>
  <c r="Q225" i="640" s="1"/>
  <c r="O224" i="640"/>
  <c r="Q224" i="640" s="1"/>
  <c r="Q223" i="640"/>
  <c r="O223" i="640"/>
  <c r="O222" i="640"/>
  <c r="Q222" i="640" s="1"/>
  <c r="Q221" i="640"/>
  <c r="O221" i="640"/>
  <c r="O220" i="640"/>
  <c r="Q220" i="640" s="1"/>
  <c r="O219" i="640"/>
  <c r="Q219" i="640" s="1"/>
  <c r="O218" i="640"/>
  <c r="Q218" i="640" s="1"/>
  <c r="O217" i="640"/>
  <c r="Q217" i="640" s="1"/>
  <c r="O216" i="640"/>
  <c r="Q216" i="640" s="1"/>
  <c r="Q215" i="640"/>
  <c r="O215" i="640"/>
  <c r="O214" i="640"/>
  <c r="Q214" i="640" s="1"/>
  <c r="O213" i="640"/>
  <c r="Q213" i="640" s="1"/>
  <c r="O212" i="640"/>
  <c r="Q212" i="640" s="1"/>
  <c r="O211" i="640"/>
  <c r="Q211" i="640" s="1"/>
  <c r="O210" i="640"/>
  <c r="Q210" i="640" s="1"/>
  <c r="Q209" i="640"/>
  <c r="O209" i="640"/>
  <c r="O208" i="640"/>
  <c r="Q208" i="640" s="1"/>
  <c r="Q207" i="640"/>
  <c r="O207" i="640"/>
  <c r="O206" i="640"/>
  <c r="Q206" i="640" s="1"/>
  <c r="O205" i="640"/>
  <c r="Q205" i="640" s="1"/>
  <c r="O204" i="640"/>
  <c r="Q204" i="640" s="1"/>
  <c r="O203" i="640"/>
  <c r="Q203" i="640" s="1"/>
  <c r="O202" i="640"/>
  <c r="Q202" i="640" s="1"/>
  <c r="Q196" i="640"/>
  <c r="O196" i="640"/>
  <c r="O195" i="640"/>
  <c r="Q195" i="640" s="1"/>
  <c r="Q194" i="640"/>
  <c r="O194" i="640"/>
  <c r="O193" i="640"/>
  <c r="Q193" i="640" s="1"/>
  <c r="O192" i="640"/>
  <c r="Q192" i="640" s="1"/>
  <c r="N192" i="640"/>
  <c r="O191" i="640"/>
  <c r="Q191" i="640" s="1"/>
  <c r="O190" i="640"/>
  <c r="G190" i="640"/>
  <c r="Q190" i="640" s="1"/>
  <c r="O189" i="640"/>
  <c r="Q189" i="640" s="1"/>
  <c r="O188" i="640"/>
  <c r="Q188" i="640" s="1"/>
  <c r="O187" i="640"/>
  <c r="Q187" i="640" s="1"/>
  <c r="O186" i="640"/>
  <c r="Q186" i="640" s="1"/>
  <c r="O185" i="640"/>
  <c r="Q185" i="640" s="1"/>
  <c r="O184" i="640"/>
  <c r="Q184" i="640" s="1"/>
  <c r="O183" i="640"/>
  <c r="Q183" i="640" s="1"/>
  <c r="O182" i="640"/>
  <c r="Q182" i="640" s="1"/>
  <c r="O177" i="640"/>
  <c r="Q177" i="640" s="1"/>
  <c r="O176" i="640"/>
  <c r="Q176" i="640" s="1"/>
  <c r="O175" i="640"/>
  <c r="Q175" i="640" s="1"/>
  <c r="O174" i="640"/>
  <c r="Q174" i="640" s="1"/>
  <c r="O173" i="640"/>
  <c r="Q173" i="640" s="1"/>
  <c r="O172" i="640"/>
  <c r="Q172" i="640" s="1"/>
  <c r="O171" i="640"/>
  <c r="Q171" i="640" s="1"/>
  <c r="O170" i="640"/>
  <c r="Q170" i="640" s="1"/>
  <c r="O169" i="640"/>
  <c r="Q169" i="640" s="1"/>
  <c r="O162" i="640"/>
  <c r="Q162" i="640" s="1"/>
  <c r="O161" i="640"/>
  <c r="Q161" i="640" s="1"/>
  <c r="O160" i="640"/>
  <c r="Q160" i="640" s="1"/>
  <c r="O159" i="640"/>
  <c r="Q159" i="640" s="1"/>
  <c r="O158" i="640"/>
  <c r="Q158" i="640" s="1"/>
  <c r="O157" i="640"/>
  <c r="Q157" i="640" s="1"/>
  <c r="O156" i="640"/>
  <c r="O155" i="640"/>
  <c r="Q155" i="640" s="1"/>
  <c r="O154" i="640"/>
  <c r="Q154" i="640" s="1"/>
  <c r="O153" i="640"/>
  <c r="Q153" i="640" s="1"/>
  <c r="O152" i="640"/>
  <c r="Q152" i="640" s="1"/>
  <c r="O151" i="640"/>
  <c r="Q151" i="640" s="1"/>
  <c r="O147" i="640"/>
  <c r="Q147"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O135" i="640"/>
  <c r="Q135" i="640" s="1"/>
  <c r="O134" i="640"/>
  <c r="Q134" i="640" s="1"/>
  <c r="O133" i="640"/>
  <c r="Q133" i="640" s="1"/>
  <c r="O132" i="640"/>
  <c r="Q132" i="640" s="1"/>
  <c r="Q131" i="640"/>
  <c r="O131" i="640"/>
  <c r="O130" i="640"/>
  <c r="Q130" i="640" s="1"/>
  <c r="Q129" i="640"/>
  <c r="O129" i="640"/>
  <c r="O128" i="640"/>
  <c r="Q128" i="640" s="1"/>
  <c r="O127" i="640"/>
  <c r="Q127" i="640" s="1"/>
  <c r="O126" i="640"/>
  <c r="Q126" i="640" s="1"/>
  <c r="O125" i="640"/>
  <c r="Q125" i="640" s="1"/>
  <c r="O124" i="640"/>
  <c r="Q124" i="640" s="1"/>
  <c r="Q123" i="640"/>
  <c r="O123" i="640"/>
  <c r="O122" i="640"/>
  <c r="Q122" i="640" s="1"/>
  <c r="Q121" i="640"/>
  <c r="O121" i="640"/>
  <c r="O120" i="640"/>
  <c r="Q120" i="640" s="1"/>
  <c r="O119" i="640"/>
  <c r="Q119" i="640" s="1"/>
  <c r="O113" i="640"/>
  <c r="Q113" i="640" s="1"/>
  <c r="O112" i="640"/>
  <c r="Q112" i="640" s="1"/>
  <c r="G111" i="640"/>
  <c r="G114" i="640" s="1"/>
  <c r="O110" i="640"/>
  <c r="Q110" i="640" s="1"/>
  <c r="O109" i="640"/>
  <c r="Q109" i="640" s="1"/>
  <c r="O108" i="640"/>
  <c r="Q108" i="640" s="1"/>
  <c r="O107" i="640"/>
  <c r="Q107" i="640" s="1"/>
  <c r="O106" i="640"/>
  <c r="Q106" i="640" s="1"/>
  <c r="O105" i="640"/>
  <c r="Q105" i="640" s="1"/>
  <c r="O104" i="640"/>
  <c r="Q104" i="640" s="1"/>
  <c r="O103" i="640"/>
  <c r="Q103" i="640" s="1"/>
  <c r="O102" i="640"/>
  <c r="Q102" i="640" s="1"/>
  <c r="O101" i="640"/>
  <c r="Q101" i="640" s="1"/>
  <c r="O100" i="640"/>
  <c r="Q100" i="640" s="1"/>
  <c r="O99" i="640"/>
  <c r="Q99" i="640" s="1"/>
  <c r="O98" i="640"/>
  <c r="Q98" i="640" s="1"/>
  <c r="O97" i="640"/>
  <c r="Q97" i="640" s="1"/>
  <c r="Q96" i="640"/>
  <c r="O96" i="640"/>
  <c r="O95" i="640"/>
  <c r="Q95" i="640" s="1"/>
  <c r="O94" i="640"/>
  <c r="Q94" i="640" s="1"/>
  <c r="O93" i="640"/>
  <c r="Q93" i="640" s="1"/>
  <c r="O92" i="640"/>
  <c r="Q92" i="640" s="1"/>
  <c r="O91" i="640"/>
  <c r="Q91" i="640" s="1"/>
  <c r="O90" i="640"/>
  <c r="Q90" i="640" s="1"/>
  <c r="O89" i="640"/>
  <c r="Q89" i="640" s="1"/>
  <c r="Q88" i="640"/>
  <c r="O88" i="640"/>
  <c r="O87" i="640"/>
  <c r="Q87" i="640" s="1"/>
  <c r="O86" i="640"/>
  <c r="Q86" i="640" s="1"/>
  <c r="O85" i="640"/>
  <c r="Q85" i="640" s="1"/>
  <c r="O84" i="640"/>
  <c r="Q84" i="640" s="1"/>
  <c r="O83" i="640"/>
  <c r="Q83" i="640" s="1"/>
  <c r="O82" i="640"/>
  <c r="Q82" i="640" s="1"/>
  <c r="O81" i="640"/>
  <c r="Q81" i="640" s="1"/>
  <c r="O80" i="640"/>
  <c r="Q80" i="640" s="1"/>
  <c r="O79" i="640"/>
  <c r="Q79" i="640" s="1"/>
  <c r="O78" i="640"/>
  <c r="Q78" i="640" s="1"/>
  <c r="O77" i="640"/>
  <c r="Q77" i="640" s="1"/>
  <c r="O76" i="640"/>
  <c r="Q76" i="640" s="1"/>
  <c r="O75" i="640"/>
  <c r="Q75" i="640" s="1"/>
  <c r="O74" i="640"/>
  <c r="Q74" i="640" s="1"/>
  <c r="O73" i="640"/>
  <c r="Q73" i="640" s="1"/>
  <c r="O72" i="640"/>
  <c r="Q72" i="640" s="1"/>
  <c r="O71" i="640"/>
  <c r="Q71" i="640" s="1"/>
  <c r="O70" i="640"/>
  <c r="Q70" i="640" s="1"/>
  <c r="O69" i="640"/>
  <c r="Q69" i="640" s="1"/>
  <c r="O68" i="640"/>
  <c r="Q68" i="640" s="1"/>
  <c r="O67" i="640"/>
  <c r="Q67" i="640" s="1"/>
  <c r="O66" i="640"/>
  <c r="Q66" i="640" s="1"/>
  <c r="O65" i="640"/>
  <c r="Q65" i="640" s="1"/>
  <c r="Q64" i="640"/>
  <c r="O64" i="640"/>
  <c r="O63" i="640"/>
  <c r="Q63" i="640" s="1"/>
  <c r="O62" i="640"/>
  <c r="Q62" i="640" s="1"/>
  <c r="O61" i="640"/>
  <c r="Q61" i="640" s="1"/>
  <c r="O60" i="640"/>
  <c r="Q60" i="640" s="1"/>
  <c r="O59" i="640"/>
  <c r="Q59" i="640" s="1"/>
  <c r="O58" i="640"/>
  <c r="Q58" i="640" s="1"/>
  <c r="O57" i="640"/>
  <c r="Q57" i="640" s="1"/>
  <c r="Q56" i="640"/>
  <c r="O56" i="640"/>
  <c r="O55" i="640"/>
  <c r="Q55" i="640" s="1"/>
  <c r="O54" i="640"/>
  <c r="Q54" i="640" s="1"/>
  <c r="O53" i="640"/>
  <c r="Q53" i="640" s="1"/>
  <c r="O52" i="640"/>
  <c r="Q52" i="640" s="1"/>
  <c r="O51" i="640"/>
  <c r="Q51" i="640" s="1"/>
  <c r="O50" i="640"/>
  <c r="Q50" i="640" s="1"/>
  <c r="O49" i="640"/>
  <c r="Q49" i="640" s="1"/>
  <c r="O48" i="640"/>
  <c r="Q48" i="640" s="1"/>
  <c r="O47" i="640"/>
  <c r="Q47" i="640" s="1"/>
  <c r="O46" i="640"/>
  <c r="Q46" i="640" s="1"/>
  <c r="O45" i="640"/>
  <c r="Q45" i="640" s="1"/>
  <c r="O44" i="640"/>
  <c r="Q44" i="640" s="1"/>
  <c r="O43" i="640"/>
  <c r="Q43" i="640" s="1"/>
  <c r="O42" i="640"/>
  <c r="Q42" i="640" s="1"/>
  <c r="O41" i="640"/>
  <c r="Q41" i="640" s="1"/>
  <c r="O40" i="640"/>
  <c r="Q40" i="640" s="1"/>
  <c r="O39" i="640"/>
  <c r="Q39" i="640" s="1"/>
  <c r="O38" i="640"/>
  <c r="Q38" i="640" s="1"/>
  <c r="O37" i="640"/>
  <c r="Q37" i="640" s="1"/>
  <c r="O36" i="640"/>
  <c r="Q36" i="640" s="1"/>
  <c r="O35" i="640"/>
  <c r="Q35" i="640" s="1"/>
  <c r="O34" i="640"/>
  <c r="Q34" i="640" s="1"/>
  <c r="O33" i="640"/>
  <c r="Q33" i="640" s="1"/>
  <c r="Q32" i="640"/>
  <c r="O32" i="640"/>
  <c r="O31" i="640"/>
  <c r="Q31" i="640" s="1"/>
  <c r="O30" i="640"/>
  <c r="Q30" i="640" s="1"/>
  <c r="O29" i="640"/>
  <c r="Q29" i="640" s="1"/>
  <c r="O28" i="640"/>
  <c r="Q28" i="640" s="1"/>
  <c r="O27" i="640"/>
  <c r="Q27" i="640" s="1"/>
  <c r="O26" i="640"/>
  <c r="Q26" i="640" s="1"/>
  <c r="O25" i="640"/>
  <c r="Q25" i="640" s="1"/>
  <c r="Q24" i="640"/>
  <c r="O24" i="640"/>
  <c r="O23" i="640"/>
  <c r="Q23" i="640" s="1"/>
  <c r="O22" i="640"/>
  <c r="Q22" i="640" s="1"/>
  <c r="O21" i="640"/>
  <c r="Q21" i="640" s="1"/>
  <c r="O20" i="640"/>
  <c r="Q20" i="640" s="1"/>
  <c r="O19" i="640"/>
  <c r="Q19" i="640" s="1"/>
  <c r="O18" i="640"/>
  <c r="Q18" i="640" s="1"/>
  <c r="O17" i="640"/>
  <c r="Q17" i="640" s="1"/>
  <c r="O16" i="640"/>
  <c r="Q16" i="640" s="1"/>
  <c r="O15" i="640"/>
  <c r="Q15" i="640" s="1"/>
  <c r="N14" i="640"/>
  <c r="Q136" i="640" l="1"/>
  <c r="R250" i="640"/>
  <c r="Q249" i="640"/>
  <c r="S249" i="640" s="1"/>
  <c r="Q273" i="640"/>
  <c r="Q233" i="640"/>
  <c r="Q111" i="640"/>
  <c r="Q114" i="640" s="1"/>
  <c r="Q243" i="640"/>
  <c r="Q269" i="640"/>
  <c r="Q294" i="640" s="1"/>
  <c r="S294" i="640" s="1"/>
  <c r="S243" i="640" l="1"/>
  <c r="Q250" i="640"/>
  <c r="S250" i="640" s="1"/>
  <c r="F274" i="316" l="1"/>
  <c r="J274" i="316" l="1"/>
  <c r="E154" i="316"/>
  <c r="G141" i="316" s="1"/>
  <c r="F201" i="316"/>
  <c r="J201" i="316" s="1"/>
  <c r="E254" i="316"/>
  <c r="I254" i="316" s="1"/>
  <c r="G146" i="316"/>
  <c r="J287" i="316"/>
  <c r="E277" i="316"/>
  <c r="C277" i="316"/>
  <c r="D257" i="316"/>
  <c r="B257" i="316"/>
  <c r="J239" i="316"/>
  <c r="E204" i="316"/>
  <c r="C204" i="316"/>
  <c r="D157" i="316"/>
  <c r="B157" i="316"/>
  <c r="K148" i="316"/>
  <c r="E148" i="316"/>
  <c r="G277" i="316"/>
  <c r="H146" i="316"/>
  <c r="K145" i="316"/>
  <c r="H145" i="316"/>
  <c r="G145" i="316"/>
  <c r="K144" i="316"/>
  <c r="F257" i="316" s="1"/>
  <c r="H144" i="316"/>
  <c r="K143" i="316"/>
  <c r="G242" i="316" s="1"/>
  <c r="H242" i="316" s="1"/>
  <c r="H143" i="316"/>
  <c r="G143" i="316"/>
  <c r="K142" i="316"/>
  <c r="G204" i="316" s="1"/>
  <c r="H142" i="316"/>
  <c r="K141" i="316"/>
  <c r="F157" i="316" s="1"/>
  <c r="H141" i="316"/>
  <c r="H148" i="316" l="1"/>
  <c r="G142" i="316"/>
  <c r="I154" i="316"/>
  <c r="G144" i="316"/>
  <c r="G148" i="316" l="1"/>
</calcChain>
</file>

<file path=xl/sharedStrings.xml><?xml version="1.0" encoding="utf-8"?>
<sst xmlns="http://schemas.openxmlformats.org/spreadsheetml/2006/main" count="2840" uniqueCount="1274">
  <si>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</si>
  <si>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</si>
  <si>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</si>
  <si>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</si>
  <si>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</si>
  <si>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</si>
  <si>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</si>
  <si>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</si>
  <si>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</si>
  <si>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</si>
  <si>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</si>
  <si>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</si>
  <si>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</si>
  <si>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</si>
  <si>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</si>
  <si>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</si>
  <si>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</si>
  <si>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</si>
  <si>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</si>
  <si>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</si>
  <si>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</si>
  <si>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</si>
  <si>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</si>
  <si>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</si>
  <si>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</si>
  <si>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</si>
  <si>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</si>
  <si>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</si>
  <si>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</si>
  <si>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</si>
  <si>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</si>
  <si>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</si>
  <si>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</si>
  <si>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</si>
  <si>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</si>
  <si>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</si>
  <si>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</si>
  <si>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</si>
  <si>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</si>
  <si>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</si>
  <si>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</si>
  <si>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</si>
  <si>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</si>
  <si>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</si>
  <si>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</si>
  <si>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</si>
  <si>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</si>
  <si>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</si>
  <si>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</si>
  <si>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</si>
  <si>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</si>
  <si>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</si>
  <si>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</si>
  <si>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</si>
  <si>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</si>
  <si>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</si>
  <si>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</si>
  <si>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</si>
  <si>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</si>
  <si>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</si>
  <si>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</si>
  <si>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</si>
  <si>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</si>
  <si>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</si>
  <si>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</si>
  <si>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</si>
  <si>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</si>
  <si>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</si>
  <si>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</si>
  <si>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</si>
  <si>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</si>
  <si>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</si>
  <si>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</si>
  <si>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</si>
  <si>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</si>
  <si>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</si>
  <si>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</si>
  <si>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</si>
  <si>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</si>
  <si>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</si>
  <si>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</si>
  <si>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</si>
  <si>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</si>
  <si>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</si>
  <si>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</si>
  <si>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</si>
  <si>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</si>
  <si>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</si>
  <si>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</si>
  <si>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</si>
  <si>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</si>
  <si>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</si>
  <si>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</si>
  <si>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</si>
  <si>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</si>
  <si>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</si>
  <si>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</si>
  <si>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</si>
  <si>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</si>
  <si>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</si>
  <si>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</si>
  <si>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</si>
  <si>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</si>
  <si>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</si>
  <si>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</si>
  <si>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</si>
  <si>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</si>
  <si>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</si>
  <si>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</si>
  <si>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</si>
  <si>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</si>
  <si>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</si>
  <si>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</si>
  <si>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</si>
  <si>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</si>
  <si>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</si>
  <si>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</si>
  <si>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</si>
  <si>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</si>
  <si>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</si>
  <si>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</si>
  <si>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</si>
  <si>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</si>
  <si>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</si>
  <si>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</si>
  <si>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</si>
  <si>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</si>
  <si>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</si>
  <si>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</si>
  <si>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</si>
  <si>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</si>
  <si>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</si>
  <si>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</si>
  <si>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</si>
  <si>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</si>
  <si>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</si>
  <si>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</si>
  <si>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</si>
  <si>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</si>
  <si>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</si>
  <si>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</si>
  <si>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</si>
  <si>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</si>
  <si>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</si>
  <si>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</si>
  <si>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</si>
  <si>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</si>
  <si>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</si>
  <si>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</si>
  <si>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</si>
  <si>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</si>
  <si>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</si>
  <si>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</si>
  <si>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</si>
  <si>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</si>
  <si>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</si>
  <si>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</si>
  <si>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</si>
  <si>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</si>
  <si>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</si>
  <si>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</si>
  <si>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</si>
  <si>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</si>
  <si>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</si>
  <si>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</si>
  <si>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</si>
  <si>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</si>
  <si>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</si>
  <si>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</si>
  <si>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</si>
  <si>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</si>
  <si>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</si>
  <si>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</si>
  <si>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</si>
  <si>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</si>
  <si>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</si>
  <si>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</si>
  <si>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</si>
  <si>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</si>
  <si>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</si>
  <si>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</si>
  <si>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</si>
  <si>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</si>
  <si>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</si>
  <si>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</si>
  <si>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</si>
  <si>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</si>
  <si>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</si>
  <si>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</si>
  <si>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</si>
  <si>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</si>
  <si>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</si>
  <si>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</si>
  <si>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</si>
  <si>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</si>
  <si>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</si>
  <si>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</si>
  <si>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</si>
  <si>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</si>
  <si>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</si>
  <si>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</si>
  <si>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</si>
  <si>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</si>
  <si>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</si>
  <si>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</si>
  <si>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</si>
  <si>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</si>
  <si>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</si>
  <si>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</si>
  <si>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</si>
  <si>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</si>
  <si>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</si>
  <si>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</si>
  <si>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</si>
  <si>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</si>
  <si>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</si>
  <si>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</si>
  <si>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</si>
  <si>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</si>
  <si>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</si>
  <si>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</si>
  <si>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</si>
  <si>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</si>
  <si>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</si>
  <si>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</si>
  <si>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</si>
  <si>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</si>
  <si>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</si>
  <si>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</si>
  <si>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</si>
  <si>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</si>
  <si>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</si>
  <si>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</si>
  <si>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</si>
  <si>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</si>
  <si>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</si>
  <si>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</si>
  <si>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</si>
  <si>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</si>
  <si>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</si>
  <si>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</si>
  <si>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</si>
  <si>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</si>
  <si>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</si>
  <si>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</si>
  <si>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</si>
  <si>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</si>
  <si>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</si>
  <si>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</si>
  <si>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</si>
  <si>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</si>
  <si>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</si>
  <si>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</si>
  <si>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</si>
  <si>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</si>
  <si>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</si>
  <si>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</si>
  <si>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</si>
  <si>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</si>
  <si>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</si>
  <si>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</si>
  <si>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</si>
  <si>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</si>
  <si>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</si>
  <si>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</si>
  <si>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</si>
  <si>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</si>
  <si>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</si>
  <si>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</si>
  <si>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</si>
  <si>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</si>
  <si>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</si>
  <si>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</si>
  <si>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</si>
  <si>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</si>
  <si>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</si>
  <si>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</si>
  <si>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</si>
  <si>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</si>
  <si>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</si>
  <si>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</si>
  <si>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</si>
  <si>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</si>
  <si>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</si>
  <si>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</si>
  <si>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</si>
  <si>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</si>
  <si>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</si>
  <si>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</si>
  <si>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</si>
  <si>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</si>
  <si>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</si>
  <si>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</si>
  <si>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</si>
  <si>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</si>
  <si>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</si>
  <si>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</si>
  <si>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</si>
  <si>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</si>
  <si>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</si>
  <si>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</si>
  <si>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</si>
  <si>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</si>
  <si>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</si>
  <si>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</si>
  <si>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</si>
  <si>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</si>
  <si>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</si>
  <si>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</si>
  <si>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</si>
  <si>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</si>
  <si>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</si>
  <si>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</si>
  <si>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</si>
  <si>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</si>
  <si>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</si>
  <si>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</si>
  <si>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</si>
  <si>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</si>
  <si>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</si>
  <si>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</si>
  <si>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</si>
  <si>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</si>
  <si>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</si>
  <si>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</si>
  <si>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</si>
  <si>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</si>
  <si>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</si>
  <si>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</si>
  <si>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</si>
  <si>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</si>
  <si>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</si>
  <si>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</si>
  <si>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</si>
  <si>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</si>
  <si>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</si>
  <si>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</si>
  <si>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</si>
  <si>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</si>
  <si>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</si>
  <si>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</si>
  <si>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</si>
  <si>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</si>
  <si>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</si>
  <si>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</si>
  <si>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</si>
  <si>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</si>
  <si>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</si>
  <si>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</si>
  <si>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</si>
  <si>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</si>
  <si>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</si>
  <si>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</si>
  <si>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</si>
  <si>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</si>
  <si>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</si>
  <si>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</si>
  <si>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</si>
  <si>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</si>
  <si>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</si>
  <si>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</si>
  <si>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</si>
  <si>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</si>
  <si>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</si>
  <si>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</si>
  <si>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</si>
  <si>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</si>
  <si>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</si>
  <si>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</si>
  <si>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</si>
  <si>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</si>
  <si>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</si>
  <si>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</si>
  <si>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</si>
  <si>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</si>
  <si>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</si>
  <si>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</si>
  <si>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</si>
  <si>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</si>
  <si>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</si>
  <si>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</si>
  <si>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</si>
  <si>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</si>
  <si>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</si>
  <si>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</si>
  <si>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</si>
  <si>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</si>
  <si>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</si>
  <si>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</si>
  <si>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</si>
  <si>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</si>
  <si>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</si>
  <si>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</si>
  <si>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</si>
  <si>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</si>
  <si>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</si>
  <si>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</si>
  <si>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</si>
  <si>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</si>
  <si>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</si>
  <si>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</si>
  <si>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</si>
  <si>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</si>
  <si>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</si>
  <si>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</si>
  <si>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</si>
  <si>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</si>
  <si>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</si>
  <si>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</si>
  <si>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</si>
  <si>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</si>
  <si>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</si>
  <si>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</si>
  <si>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</si>
  <si>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</si>
  <si>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</si>
  <si>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</si>
  <si>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</si>
  <si>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</si>
  <si>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</si>
  <si>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</si>
  <si>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</si>
  <si>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</si>
  <si>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</si>
  <si>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</si>
  <si>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</si>
  <si>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</si>
  <si>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</si>
  <si>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</si>
  <si>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</si>
  <si>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</si>
  <si>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</si>
  <si>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</si>
  <si>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</si>
  <si>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</si>
  <si>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</si>
  <si>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</si>
  <si>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</si>
  <si>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</si>
  <si>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</si>
  <si>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</si>
  <si>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</si>
  <si>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</si>
  <si>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</si>
  <si>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</si>
  <si>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</si>
  <si>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</si>
  <si>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</si>
  <si>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</si>
  <si>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</si>
  <si>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</si>
  <si>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</si>
  <si>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</si>
  <si>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</si>
  <si>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</si>
  <si>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</si>
  <si>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</si>
  <si>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</si>
  <si>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</si>
  <si>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</si>
  <si>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</si>
  <si>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</si>
  <si>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</si>
  <si>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</si>
  <si>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</si>
  <si>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</si>
  <si>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</si>
  <si>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</si>
  <si>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</si>
  <si>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</si>
  <si>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</si>
  <si>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</si>
  <si>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</si>
  <si>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</si>
  <si>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</si>
  <si>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</si>
  <si>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</si>
  <si>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</si>
  <si>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</si>
  <si>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</si>
  <si>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</si>
  <si>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</si>
  <si>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</si>
  <si>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</si>
  <si>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</si>
  <si>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</si>
  <si>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</si>
  <si>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</si>
  <si>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</si>
  <si>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</si>
  <si>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</si>
  <si>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</si>
  <si>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</si>
  <si>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</si>
  <si>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</si>
  <si>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</si>
  <si>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</si>
  <si>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</si>
  <si>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</si>
  <si>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</si>
  <si>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</si>
  <si>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</si>
  <si>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</si>
  <si>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</si>
  <si>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</si>
  <si>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</si>
  <si>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</si>
  <si>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</si>
  <si>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</si>
  <si>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</si>
  <si>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</si>
  <si>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</si>
  <si>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</si>
  <si>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</si>
  <si>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</si>
  <si>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</si>
  <si>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</si>
  <si>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</si>
  <si>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</si>
  <si>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</si>
  <si>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</si>
  <si>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</si>
  <si>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</si>
  <si>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</si>
  <si>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</si>
  <si>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</si>
  <si>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</si>
  <si>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</si>
  <si>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</si>
  <si>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</si>
  <si>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</si>
  <si>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</si>
  <si>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</si>
  <si>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</si>
  <si>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</si>
  <si>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</si>
  <si>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</si>
  <si>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</si>
  <si>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</si>
  <si>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</si>
  <si>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</si>
  <si>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</si>
  <si>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</si>
  <si>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</si>
  <si>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</si>
  <si>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</si>
  <si>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</si>
  <si>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</si>
  <si>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</si>
  <si>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</si>
  <si>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</si>
  <si>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</si>
  <si>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</si>
  <si>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</si>
  <si>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</si>
  <si>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</si>
  <si>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</si>
  <si>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</si>
  <si>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</si>
  <si>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</si>
  <si>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</si>
  <si>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</si>
  <si>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</si>
  <si>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</si>
  <si>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</si>
  <si>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</si>
  <si>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</si>
  <si>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</si>
  <si>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</si>
  <si>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</si>
  <si>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</si>
  <si>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</si>
  <si>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</si>
  <si>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</si>
  <si>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</si>
  <si>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</si>
  <si>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</si>
  <si>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</si>
  <si>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</si>
  <si>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</si>
  <si>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</si>
  <si>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</si>
  <si>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</si>
  <si>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</si>
  <si>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</si>
  <si>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</si>
  <si>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</si>
  <si>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</si>
  <si>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</si>
  <si>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</si>
  <si>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</si>
  <si>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</si>
  <si>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</si>
  <si>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</si>
  <si>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</si>
  <si>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</si>
  <si>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</si>
  <si>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</si>
  <si>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</si>
  <si>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</si>
  <si>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</si>
  <si>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</si>
  <si>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</si>
  <si>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</si>
  <si>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</si>
  <si>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</si>
  <si>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</si>
  <si>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Puente PK21+220 UF2.1. Vista panorámica. Infraestructura terminada</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</si>
  <si>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</si>
  <si>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</si>
  <si>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</si>
  <si>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</si>
  <si>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</si>
  <si>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</si>
  <si>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</si>
  <si>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</si>
  <si>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</si>
  <si>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</si>
  <si>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</si>
  <si>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</si>
  <si>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</si>
  <si>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</si>
  <si>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</si>
  <si>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</si>
  <si>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</si>
  <si>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</si>
  <si>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</si>
  <si>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</si>
  <si>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</si>
  <si>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</si>
  <si>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</si>
  <si>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</si>
  <si>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</si>
  <si>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</si>
  <si>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</si>
  <si>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</si>
  <si>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PK 22+000</t>
  </si>
  <si>
    <t>PK 27+000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</si>
  <si>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</si>
  <si>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</si>
  <si>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</si>
  <si>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</si>
  <si>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</si>
  <si>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</si>
  <si>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Drenajes longitudinales</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</si>
  <si>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</si>
  <si>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</si>
  <si>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</si>
  <si>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</si>
  <si>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</si>
  <si>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</si>
  <si>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</si>
  <si>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</si>
  <si>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</si>
  <si>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</si>
  <si>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PK 7+800/900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</si>
  <si>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</si>
  <si>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</si>
  <si>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</si>
  <si>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</si>
  <si>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</si>
  <si>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</si>
  <si>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</si>
  <si>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</si>
  <si>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Muro # 037 - TA</t>
  </si>
  <si>
    <t>Muro # 072 - HA</t>
  </si>
  <si>
    <t>Corte talud (perfilación) - CD</t>
  </si>
  <si>
    <t>Inactivo. 
Se fundieron muros del disipador con su bajante para el canal de drenaje perimetral. Se fundió también el disipador intermedio con cuneta que descarga en canal perimetral.</t>
  </si>
  <si>
    <t>PK 0+480</t>
  </si>
  <si>
    <t>SEGURIDAD VIAL</t>
  </si>
  <si>
    <t>PK 0+950</t>
  </si>
  <si>
    <t>Aplicación de capa asfáltica - Drenajes</t>
  </si>
  <si>
    <t>PK 10+750</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</si>
  <si>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</si>
  <si>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</si>
  <si>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</si>
  <si>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</si>
  <si>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t>Puente PK 0+160 UF 1- Defensa tipo New Jersey terminadas.</t>
  </si>
  <si>
    <t>REUNIONES/ACTIVIDADES</t>
  </si>
  <si>
    <t>PK 16+300</t>
  </si>
  <si>
    <t>ZODME 10A</t>
  </si>
  <si>
    <t>PK 27+400</t>
  </si>
  <si>
    <t>PK 0+650/700 CI</t>
  </si>
  <si>
    <t>OBSERVACIONES: El Predio MAR1_UF2_171 se afectó nuevamente con oficio 02-01-20200617001734</t>
  </si>
  <si>
    <t>en adelante</t>
  </si>
  <si>
    <t>PK 17+800</t>
  </si>
  <si>
    <t>Excavación / Rellenos de terraplén / Drenajes - CD</t>
  </si>
  <si>
    <t>Corte, perfilado de talud + demoliciones</t>
  </si>
  <si>
    <t xml:space="preserve">Excavaciones mecánicas CI, como solución de la intersección en superficie - Boxculvert # 209 - Zona urbana de San Jerónimo </t>
  </si>
  <si>
    <t>PK 22+600</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</si>
  <si>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</si>
  <si>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</si>
  <si>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</si>
  <si>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</si>
  <si>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</si>
  <si>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</si>
  <si>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</si>
  <si>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</si>
  <si>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</si>
  <si>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</si>
  <si>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</si>
  <si>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</si>
  <si>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</si>
  <si>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</si>
  <si>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t>PK 0+530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</si>
  <si>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</si>
  <si>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</si>
  <si>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</si>
  <si>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</si>
  <si>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</si>
  <si>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</si>
  <si>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Mezcla asfáltica intermedia - Drenajes</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</si>
  <si>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</si>
  <si>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</si>
  <si>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</si>
  <si>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</si>
  <si>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</si>
  <si>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</si>
  <si>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</si>
  <si>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</si>
  <si>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</si>
  <si>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</si>
  <si>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</si>
  <si>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</si>
  <si>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</si>
  <si>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</si>
  <si>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</si>
  <si>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</si>
  <si>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</si>
  <si>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</si>
  <si>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</si>
  <si>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</si>
  <si>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</si>
  <si>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</si>
  <si>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</si>
  <si>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</si>
  <si>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</si>
  <si>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</si>
  <si>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</si>
  <si>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</si>
  <si>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</si>
  <si>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</si>
  <si>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</si>
  <si>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</si>
  <si>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</si>
  <si>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</si>
  <si>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</si>
  <si>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</si>
  <si>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</si>
  <si>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</si>
  <si>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</si>
  <si>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</si>
  <si>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</si>
  <si>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</si>
  <si>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</si>
  <si>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</si>
  <si>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Corte mecánico y preparación de fundación para muro en TA, # 011.</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</si>
  <si>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</si>
  <si>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 xml:space="preserve">Terraplén + Muros en TA + Drenajes + Marco en HA # 040. </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</si>
  <si>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</si>
  <si>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</si>
  <si>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</si>
  <si>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</si>
  <si>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</si>
  <si>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</si>
  <si>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</si>
  <si>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</si>
  <si>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</si>
  <si>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</si>
  <si>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</si>
  <si>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</si>
  <si>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</si>
  <si>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</si>
  <si>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</si>
  <si>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</si>
  <si>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</si>
  <si>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</si>
  <si>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</si>
  <si>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</si>
  <si>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</si>
  <si>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</si>
  <si>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</si>
  <si>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Material seleccionado (estructura de pavimento flexible)</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</si>
  <si>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</si>
  <si>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</si>
  <si>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</si>
  <si>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</si>
  <si>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</si>
  <si>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</si>
  <si>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 xml:space="preserve">Seguimiento semanal  PQRS del proyecto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</si>
  <si>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</si>
  <si>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</si>
  <si>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</si>
  <si>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</si>
  <si>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</si>
  <si>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</si>
  <si>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</si>
  <si>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</si>
  <si>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</si>
  <si>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</si>
  <si>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</si>
  <si>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</si>
  <si>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</si>
  <si>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</si>
  <si>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</si>
  <si>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</si>
  <si>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</si>
  <si>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</si>
  <si>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</si>
  <si>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</si>
  <si>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</si>
  <si>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</si>
  <si>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</si>
  <si>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</si>
  <si>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</si>
  <si>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</si>
  <si>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</si>
  <si>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</si>
  <si>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</si>
  <si>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</si>
  <si>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</si>
  <si>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</si>
  <si>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</si>
  <si>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</si>
  <si>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</si>
  <si>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</si>
  <si>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</si>
  <si>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</si>
  <si>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</si>
  <si>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</si>
  <si>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</si>
  <si>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</si>
  <si>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</si>
  <si>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</si>
  <si>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</si>
  <si>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</si>
  <si>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</si>
  <si>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</si>
  <si>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</si>
  <si>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</si>
  <si>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</si>
  <si>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</si>
  <si>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</si>
  <si>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</si>
  <si>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</si>
  <si>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</si>
  <si>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</si>
  <si>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</si>
  <si>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</si>
  <si>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</si>
  <si>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</si>
  <si>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</si>
  <si>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</si>
  <si>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</si>
  <si>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</si>
  <si>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</si>
  <si>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</si>
  <si>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</si>
  <si>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</si>
  <si>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</si>
  <si>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</si>
  <si>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</si>
  <si>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</si>
  <si>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</si>
  <si>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</si>
  <si>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</si>
  <si>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</si>
  <si>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</si>
  <si>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</si>
  <si>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</si>
  <si>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</si>
  <si>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</si>
  <si>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</si>
  <si>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</si>
  <si>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</si>
  <si>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</si>
  <si>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</si>
  <si>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</si>
  <si>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</si>
  <si>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</si>
  <si>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</si>
  <si>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</si>
  <si>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</si>
  <si>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</si>
  <si>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</si>
  <si>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</si>
  <si>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</si>
  <si>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</si>
  <si>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</si>
  <si>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</si>
  <si>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</si>
  <si>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</si>
  <si>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</si>
  <si>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</si>
  <si>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</si>
  <si>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</si>
  <si>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</si>
  <si>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</si>
  <si>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</si>
  <si>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</si>
  <si>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</si>
  <si>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</si>
  <si>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</si>
  <si>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</si>
  <si>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</si>
  <si>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</si>
  <si>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</si>
  <si>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</si>
  <si>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</si>
  <si>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</si>
  <si>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</si>
  <si>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</si>
  <si>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t>
    </r>
  </si>
  <si>
    <t>Ampliación Puente PK18+700 UF2.1 La Muñóz II. Instalación de pintura epóxica baranda vehicular. Finalizado.</t>
  </si>
  <si>
    <t>PK 14+400 CD</t>
  </si>
  <si>
    <t>Cortes en taludes, perfilados, consolidación  - Granulares  -  CI</t>
  </si>
  <si>
    <t>Cortes / Llenos / Curado de granulares /Mezcla asfáltica -  CD</t>
  </si>
  <si>
    <t>Box # 072 + disipador + Demarcación CD</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</si>
  <si>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</si>
  <si>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</si>
  <si>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</si>
  <si>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</si>
  <si>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</si>
  <si>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</si>
  <si>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</si>
  <si>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</si>
  <si>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</si>
  <si>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Se continua con la actividad de instalación de paneles de acero, de encofrados y funde canal perimetral. También se funden cunetas en bordes de las calzadas.</t>
  </si>
  <si>
    <t>PK 29+900 CD</t>
  </si>
  <si>
    <t xml:space="preserve">Excavación mecánica y Acceso vehicular a la Vda,. Guaimaral </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</si>
  <si>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</si>
  <si>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</si>
  <si>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</si>
  <si>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</si>
  <si>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</si>
  <si>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</si>
  <si>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</si>
  <si>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</si>
  <si>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</si>
  <si>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</si>
  <si>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</si>
  <si>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</si>
  <si>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Se realizó verificacion, observación y aprobacion de cada uno de los datos que se ingresaron a la plataforma Olympus por parte del Concesionario.</t>
  </si>
  <si>
    <t>Llenos y ODT # 008 + Disipador - CI</t>
  </si>
  <si>
    <t>Colocación de capa asfáltica - CI</t>
  </si>
  <si>
    <t>La plataforma de la segunda calzada ya cuenta con la capa intermedia asfáltica tipo MSC-25. Se continua con la construcción de cunetas en concreto de sección triangular (o en L) con ancho de 1 m. Su sistema de construcción es por ajedrezado y con utilización de concreto pre mezclado. Sector planta #1 de concretos - La Volcana. El trayecto se tiene con transito provisional para los equipos y vehículos de la Concesión.</t>
  </si>
  <si>
    <t>Inactivo
Después de haberse deslizado y colapsado el corte del talud en el pasado mes de enero; a mediados del mes de julio, se dio inicio al retiro de material caído y que obstaculiza los trabajos de acceso sobre el estribo # 2 del nuevo puente de la Rochela. Hoy los trabajos de remoción de tierra son intermitentes debido a lluvias que paralizan cortes y acarreos.</t>
  </si>
  <si>
    <t>Box Doña Rosa - Excavación mecánica, muro escollera, demoliciones CI</t>
  </si>
  <si>
    <t xml:space="preserve">Para lo llenos de remate se utilizo material de rezaga proveniente del túnel. Se realizo la colocación de granulares seleccionados y se extendió la capa intermedia de mezcla asfáltica tipo MCS-25. Se incluyeron terrazas para evitar el derrame de llenos sobre el disipador. 
Posteriormente se realizo la demarcación con utilización de pintura a base de agua para trafico en color B/A. Hoy se transita por esta nueva calzada y se abandona la existente para ser intervenida.
Sobre la calzada opuesta (o PK 15+400 CI) se hizo corte mecánico de talud con tendido a una pendiente. Sector Carpintería / Polvorería </t>
  </si>
  <si>
    <t>Capa asfáltica - Demarcación horizontal - CI</t>
  </si>
  <si>
    <t xml:space="preserve">Talud rehabilitado </t>
  </si>
  <si>
    <t>Inactivo. 
Después de finalizada la actividad de excavación mecánica y corte del talud, se realizó la instalación de mezcla Asfáltica intermedia tipo MSC-25. 
Sobre el tramo vial se realizo la construcción de cunetas con sección L.
Se continuara actividad de construcción de cunetas para conducir aguas a la ODT #125. Sector Ahuyamal.</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</si>
  <si>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</si>
  <si>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</si>
  <si>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</si>
  <si>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t>Lugar: Oficina de Atención al Usuario, Seguimiento PQRS del proyecto.</t>
  </si>
  <si>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Frente Inactivo.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</si>
  <si>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</si>
  <si>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</si>
  <si>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</si>
  <si>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</si>
  <si>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 Se realiza la demolición del Estribo y el retiro de las vigas existentes. Se realizan cortes de tablero vanos 2 y  3,  se retira tablero y New Jersey existenrtes Se instala plataforma para construcción de voladizos, Stell Deck para losa y acero de refuerzo vano 3.. Instalación acero de refuerzo y encofrado Viga Cabezal Estribo 2 y se funde sobre pilas existentes</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</si>
  <si>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inicia retiro de tablero y New Yersey vano 1. Instalación de Steel-Deck, acero de refuerzo losa vano 1 y se funde. Retiro de tablero y New Jersey existentes en vanos 2 y 3.</t>
    </r>
  </si>
  <si>
    <t>Puente PK 33+100 UF 2.1-  TRAMO 2--VIGAS. Vista panorámica de PK mayores a menores. Inactivo</t>
  </si>
  <si>
    <t>Puente PK 33+100 UF 2.1 TRAMO2 - VIGAS-  PILA 4-PILA 5. Instalación de prelosas tipo A y B, Lado Santa Fe. Inactivo</t>
  </si>
  <si>
    <t>La plataforma de la segunda calzada ya cuenta con la capa intermedia asfáltica tipo MSC-25. Se utilizo para ello un tren o equipo de pavimentación Dynapac. El tramo se tiene para el transito provisional de los vehículos y equipos de la Concesión</t>
  </si>
  <si>
    <t xml:space="preserve">La Aldea, trabajos sobre la vía existente o CD. </t>
  </si>
  <si>
    <t>PK 4+100</t>
  </si>
  <si>
    <t xml:space="preserve">Fresado en frio y demolición con CAT y con martillo neumático de la actual vía,  CD </t>
  </si>
  <si>
    <t xml:space="preserve">El tramo sigue habilitado para el transito vehicular sobre la nueva calzada. </t>
  </si>
  <si>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</si>
  <si>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</si>
  <si>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</si>
  <si>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</si>
  <si>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</si>
  <si>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</si>
  <si>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Inactivo. 
Se realizo la colocación de material tipo sub base y base granular; sobre el antiguo sector Margarita del 8 o variante a San Jerónimo. Se aplico emulsión asfáltica de curado lento.</t>
  </si>
  <si>
    <t>PK 18+400</t>
  </si>
  <si>
    <t xml:space="preserve">RAP (Recycling Asphalt Pavement) </t>
  </si>
  <si>
    <t>PK 18+200  CI</t>
  </si>
  <si>
    <t>PK 20+150  CD</t>
  </si>
  <si>
    <t>PK 20+270  CD</t>
  </si>
  <si>
    <t>Corte mecánico con CAT - prolongación tramo</t>
  </si>
  <si>
    <t>Boxculvert # 106 y Protección de talud contra caídas de rocas</t>
  </si>
  <si>
    <t>PK 22+232 CI</t>
  </si>
  <si>
    <t>Box culvert # 099</t>
  </si>
  <si>
    <t>Drenajes + Paisajismo - Sitio Piedras Verdes</t>
  </si>
  <si>
    <t>Se realiza actividad de paisajismo en los anillos viales del retorno (con pajarita CAT 416F) incluyendo la construcción de sardineles en concreto y de cunetas con sección en L y en V. Hubo sembrado de palmas. Se paran trabajos sobre el encole de la ODT # 110 x 1500 mm.</t>
  </si>
  <si>
    <t>Inactivo. 
Actividad de consolidación con pernos pasivos de anclaje # 10 y con L= 9 m. Se coloca sobre la cara expuesta del talud, paneles de malla electrosoldada de acero (15x15x6) + lagrimales en PVC. También se funden los dados de apoyo (en concreto 20 x 20 cm) de las platinas y turcas en cada uno de los anclajes. En los trabajos se trabaja con personal suspendido. Sector Tierra Mítica.</t>
  </si>
  <si>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continuó actividades de perfilado de la excavación rasante actual y relanzado en pateros, en túnel principal, Portal Santa Fe, sin atrasos evidentes.</t>
    </r>
  </si>
  <si>
    <t>Programa 8. Cultura Vial</t>
  </si>
  <si>
    <t>ALCANCE AL OFICIO D001859 SOLICITUD DE AMPLIACION PLAZO DE PRESENTACION DISEÑOS EDIFICACIONES CCO</t>
  </si>
  <si>
    <t>D-02-01-20200824-002518</t>
  </si>
  <si>
    <t>MODIFICACION DE LOCALIZACION EDIFICIO DE APOYO AL PEAJE OFICIO EPS4G0288-20</t>
  </si>
  <si>
    <t>D-02-01-20200901-002645</t>
  </si>
  <si>
    <t>Se continua con la construcción de las cunetas laterales en V. 
Se incluyo la construcción de canal tipo cárcamo (con paneles de malla electrosoldada para la construcción de ODL # 178). Al canal se le fundieron segmentos corta aguas. El tramo se tiene para el transito provisional de los equipos y vehículos de la Concesión. Sector La Volcana - Guayabal.</t>
  </si>
  <si>
    <t>PK 4+550</t>
  </si>
  <si>
    <t>La plataforma de la segunda calzada ya cuenta con la capa intermedia asfáltica tipo MSC-25. El trayecto se tiene provisionalmente para el parqueo de equipos y colocación de materiales de construcción, también hay acopio de vigas (pre tensadas) para los puentes en construcción. Sobre el PK 5+240 se hizo un alargue al muro en HA (# 095) y se le agregaron L= 4 m</t>
  </si>
  <si>
    <t>Inactivo.
Trabajos en el box con llenos se suspenden por la no colocación de material de rezaga. Hay acopio de material rocoso traído del corte del túnel para iniciar después otro tramo de muro escollera. 
Anexo a esta obra, se realizan trabajos de excavación para la construcción de caissons del nuevo puente vehicular. Sector de Doña Rosa.</t>
  </si>
  <si>
    <t>Lleno estructural, fallado - Nueva rehabilitación, CI</t>
  </si>
  <si>
    <t>Corte + descapote mecánico + perfilado de talud -  CI y Box gemelo # 057</t>
  </si>
  <si>
    <t>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Sobre la calzada opuesta y en la capa de sub rasante se realizaron ensayos de campo con placas de carga (se utilizan 3 platos de: 75 x 60 x 45 cm. de diámetro), para determinar su CBR y ser liberada por resistencia al cortante.</t>
  </si>
  <si>
    <t xml:space="preserve">La plataforma de la segunda calzada ya cuenta "y en un corto tramo" con la capa intermedia asfáltica tipo MSC-25, frente a Palmeras 2 y diagonal a Palmeras 1. Se realiza la construcción de cunetas en V, en concreto y de un disipador en concreto con dirección hacia la pata del talud del terraplén. El concreto utilizado es premezclado y colocado por gravedad mediante canales en PVC. 
Se realizaron traslados de redes eléctricas (secas) de alta tensión. Este frente de obra es zona limite entre la UF-1.0 y UF-2.1 y zona urbana de San Jerónimo. </t>
  </si>
  <si>
    <t xml:space="preserve">Se realiza actividad de instalación de material de fresado, sobre la vía de acceso veredal, sector Las Grutas o PK 13+200 CI.
Sobre el PK 15+400 CD hay instalación del fresado en vía acceso antigua bloquera, sector antes de llegar a Tamarindos. Hay también acopio temporal frente a Llanerito o PK 15+200 CI. </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</si>
  <si>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Sector o Zona Urbana de San Jerónimo y limites con la UF-1.0. Se realizo la construcción de cunetas y bajante en concreto. La temporada invernal afecta el estado de frente de obra. </t>
  </si>
  <si>
    <t>Inactivo.
Se reactivo la actividad de corte de montaña y demolición de estructuras (negocios / viviendas) con el uso de CAT sobre orugas 330 D2L. Y se ejecuto el traslado de redes eléctricas de alta tensión. Los cortes cunado se reinicien permitirán también dar espacio para el inicio del puente La Muñoz I (sobre el estribo # 1). En otro sector se hizo tala, rocería y desmonte. Igual que su corte de montaña "del anterior frente de obra" los suelos que acá se están destapando, muestran ser sensibles y de fácil pérdida de cohesión y coeficiente de fricción interna cuando se sobresaturan o por cambios en su ciclo dinámico. La temporada invernal afecta el estado de frente de obra. Sector o Zona Urbana de San Jerónimo.</t>
  </si>
  <si>
    <t>Después de realizar la actividad de demarcación horizontal con el uso de pintura para trafico B/A se autorizo el desvío del transito automotor para poder intervenir la calzada existente. Así se dará inicio a nuevos trabajos (a un largo trayecto) y realizar intervenciones sobre la calzada izquierda. Sector El Sapo - Meloneras.</t>
  </si>
  <si>
    <t>PK 21+900</t>
  </si>
  <si>
    <t>Fresado de carpeta asfáltica y/o demolición, sobre vía existente + ODTs en tubería</t>
  </si>
  <si>
    <t xml:space="preserve">Box terminada su construcción. En zona anexa se realizan costes de pavimento con disco diamantado a fin de continuar la construcción de cunetas en concreto con sección en L. Se utilizara concreto premezclado de 21 MPa. </t>
  </si>
  <si>
    <t xml:space="preserve">Inactivo.
Realizada la totalidad de llenos (sub base y base granular) debidamente compactados se les realizo la imprimación utilizando emulsión asfáltica de rompimiento lento. Se seguirá acondicionando el acceso a Sindelhato. Se habilitan entradas (a un nivel mas bajo) para fincas sobre el CD. Hacia el final del frente de obra (o PK mayor) se construyo buzón y descole.  </t>
  </si>
  <si>
    <t>Cortes y excavaciones mecánicas + descapotes. Alargue de Box # 119 y dos ODTs # 117 y 118</t>
  </si>
  <si>
    <t>El material de fresado es llevado (mediante acarreo) al sector de Ahuyamal, sobre tramo vial antiguo PK 25+900, (esto como acopio temporal).</t>
  </si>
  <si>
    <t xml:space="preserve">PK 23+930/920. Se lleva a cabo la construcción de los dos (2) muros en TA (# 058 y # 059) que arrancan del marco en HA # 040. Acá se ilustra el proceso de tendido y aseguramiento de una fila de bandas poliméricas. Sector Partidas de Sopetrán.  </t>
  </si>
  <si>
    <t>UF4 Ruta 6003 PR44+500 - CONTROL DE POLICIA</t>
  </si>
  <si>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 xml:space="preserve">Instalación de acero de refuerzo y encofrado </t>
    </r>
    <r>
      <rPr>
        <sz val="11"/>
        <color rgb="FFFF0000"/>
        <rFont val="Arial"/>
        <family val="2"/>
      </rPr>
      <t xml:space="preserve">construcción de New Jersey </t>
    </r>
    <r>
      <rPr>
        <sz val="11"/>
        <rFont val="Arial"/>
        <family val="2"/>
      </rPr>
      <t>por ambos costados, se funden módulos y se realizan acabados en módulos fundidos</t>
    </r>
    <r>
      <rPr>
        <sz val="11"/>
        <color rgb="FFFF0000"/>
        <rFont val="Arial"/>
        <family val="2"/>
      </rPr>
      <t>. Se treminan acabados.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</si>
  <si>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sz val="11"/>
        <color rgb="FFFF0000"/>
        <rFont val="Arial"/>
        <family val="2"/>
      </rPr>
      <t xml:space="preserve">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t>
    </r>
    <r>
      <rPr>
        <sz val="11"/>
        <color rgb="FFFF0000"/>
        <rFont val="Arial"/>
        <family val="2"/>
      </rPr>
      <t>Se funde losa de aproximación Estribo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</si>
  <si>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r>
      <rPr>
        <sz val="11"/>
        <color theme="1"/>
        <rFont val="Arial"/>
        <family val="2"/>
      </rPr>
      <t xml:space="preserve">
</t>
    </r>
  </si>
  <si>
    <t>Puente PK 9+150 UF 1-  ESTRIBO 2. Instalación acero de refuerzo viga cabezal.</t>
  </si>
  <si>
    <t>Puente PK 23+860 MARCO SOPETRAN UF 2.1- New Jersey terminados ambos costados. Faltan losas de aproximación.</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</si>
  <si>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</si>
  <si>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</si>
  <si>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</si>
  <si>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r>
      <t xml:space="preserve">Galerías de conexión peatonal y vehicular - segundo tubo Túnel Occidente
</t>
    </r>
    <r>
      <rPr>
        <sz val="12"/>
        <rFont val="Arial"/>
        <family val="2"/>
      </rPr>
      <t>Actividades de excavación por medio de perforación y voladura, desde el túnel nuevo, en Galerías de Conexión Peatonal Nos 2, 3, 4 y 5  y Galería de Conexión Vehicular No  2.</t>
    </r>
  </si>
  <si>
    <r>
      <rPr>
        <b/>
        <sz val="12"/>
        <color rgb="FFFF0000"/>
        <rFont val="Arial"/>
        <family val="2"/>
      </rPr>
      <t>Portal Santa Fe - Segundo Tubo Túnel de Occidente</t>
    </r>
    <r>
      <rPr>
        <sz val="12"/>
        <rFont val="Arial"/>
        <family val="2"/>
      </rPr>
      <t xml:space="preserve">
Actividades de Instalación del revestimiento e=15 cm, sección SB-3, perfilado de la excavación rasante actual, en túnel principal. Portal Santa Fe.
</t>
    </r>
  </si>
  <si>
    <t xml:space="preserve"> PK3+340  - UF3.1B - Instalación de concreto lanzado 25 MPa sin fibra para revestimiento. Portal Santa Fe.</t>
  </si>
  <si>
    <t>PK3+165 - UF3.1D - Ensayo de tracción de pernos (PK0+075), galería vehicular N°2 Sección sostenimiento SG-II. Portal Santa Fe.</t>
  </si>
  <si>
    <t>Vestida de postes e instalación de vientos en traslado de H, se realizó corte de energía el 10/09/2020 para la instalación de cable en el traslado de redes eléctricas Actuación 47. PK28+250 al PK29+040.</t>
  </si>
  <si>
    <t>Se realiza excavación manual para instalación de tubería PVC 10' y polietileno 110mm en el traslado de redes de Acueducto de San Nicolás PK25+700, se inicia instalación.</t>
  </si>
  <si>
    <r>
      <rPr>
        <b/>
        <sz val="10"/>
        <rFont val="Calibri"/>
        <family val="2"/>
        <scheme val="minor"/>
      </rPr>
      <t xml:space="preserve"> PK 25+700 CI.</t>
    </r>
    <r>
      <rPr>
        <sz val="10"/>
        <rFont val="Calibri"/>
        <family val="2"/>
        <scheme val="minor"/>
      </rPr>
      <t xml:space="preserve"> Instalación de tubería PVC 10'' y polietileno 110mm. Acueducto San Nicolas.</t>
    </r>
  </si>
  <si>
    <r>
      <rPr>
        <b/>
        <sz val="10"/>
        <rFont val="Calibri"/>
        <family val="2"/>
        <scheme val="minor"/>
      </rPr>
      <t xml:space="preserve"> PK 25+700 CI</t>
    </r>
    <r>
      <rPr>
        <sz val="10"/>
        <rFont val="Calibri"/>
        <family val="2"/>
        <scheme val="minor"/>
      </rPr>
      <t>. Instalación de tubería PVC 10'' y polietileno 110mm. Acueducto San Nicolas.</t>
    </r>
  </si>
  <si>
    <r>
      <t xml:space="preserve">Actuación 47. PK28+250 al PK29+040. </t>
    </r>
    <r>
      <rPr>
        <sz val="10"/>
        <rFont val="Calibri"/>
        <family val="2"/>
        <scheme val="minor"/>
      </rPr>
      <t>Vestida de postes e instalación de vientos traslado de H, se realizó corte de energía el 10/09/2020 para la instalación de cable en el traslado de redes eléctricas.</t>
    </r>
  </si>
  <si>
    <r>
      <rPr>
        <b/>
        <sz val="10"/>
        <rFont val="Calibri"/>
        <family val="2"/>
        <scheme val="minor"/>
      </rPr>
      <t>PK 28+980- UF 2.1-</t>
    </r>
    <r>
      <rPr>
        <sz val="10"/>
        <rFont val="Calibri"/>
        <family val="2"/>
        <scheme val="minor"/>
      </rPr>
      <t xml:space="preserve"> Poste en fibra de vidrio 14m*750kgf vestido y con instalación de red.</t>
    </r>
  </si>
  <si>
    <t>1, 2, 3, 4</t>
  </si>
  <si>
    <t>Del 09-09-20 al 14-09-20</t>
  </si>
  <si>
    <t>Programa 4. Información y participación comunitaria</t>
  </si>
  <si>
    <t>Programa 5. Apoyo a la capacidad de gestión institucional</t>
  </si>
  <si>
    <t>Del 17/09/20
al 23/09/20</t>
  </si>
  <si>
    <t xml:space="preserve">Acopio de material de rezaga, portal Santafe. </t>
  </si>
  <si>
    <t xml:space="preserve">Realizado el fresado y la excavación de todo el ancho de la plataforma y hasta de 1 m., de profundidad; se procede al extendido de material de sub base y base granular con motoniveladora CAT 140M. Previamente hubo necesidad de hacer un saneo (a la fundación), con piedra rajón. Hay vibro Hamm para compactar afirmados (aros + llantas) y un vibro de aros metálicos Dynapac. Una  vez terminada la plataforma con granulares se dio la imprimación con emulsión asfáltica de curado lento y se extendió la capa intermedia de mezcla asfáltica MSC-25 </t>
  </si>
  <si>
    <t>Se realizo actividad de fresado en frio con el equipo Wirtgen W-150 con cargue y transporte del RAP. Se freso (de forma superficial ej. 6 cm, semi superficial ej. 16 cm y profundo &gt; a 16 cms. ). Se dejan zonas sin fresar o sin intervenir de acuerdo a que haya presencia o  no de fisuración de la carpeta existente o si la topografía concuerda con la rasante de diseño. Hubo reutilización de material granular y adición de material virgen de base granular y se extiende con motoniveladora CAT 140 M + bobcat + vibro Hamm. Terminada la colocación y compactación de granulares seleccionados, se coloco la capa intermedia de mezcla asfáltica tipo MSC-25 (se utilizado el tren de pavimentación Dynapac). Una  vez terminada la plataforma con granulares se dio la imprimación con emulsión asfáltica de curado lento y se extendió la capa intermedia de mezcla asfáltica MSC-25. Sector frente al trapiche comunitario y Rancho Alegre  .</t>
  </si>
  <si>
    <t>Sigue el perfilado del terreno de fundación y la fundida de dalas de cimentación. Se fundieron dados en ciclópeo (para mejorar la nivelación de las dalas y también como mejora de cimentación para la construcción del muro). Se instalan secuencialmente filas de escamas prefabricadas (de 35 MPa). Sera un muro de 119 m de largo con varios niveles de cimentación debido a la topografía del lugar y terminara conectándose con el estribo # 2 del nuevo puente K4+500. Hay trabajos topográficos por parte de MAR1. Se trabaja con CAT sobre orugas y pajarita 416F + vibro benitín Hamm</t>
  </si>
  <si>
    <t xml:space="preserve">Después de aplicada la mezcla asfáltica en caliente, tipo MSC-25, se llevo a cabo la demarcación horizontal con pintura para trafico en color (B/A). También se construyen algunos tramos de cunetas con sección en L y se colocaron defensas metálicas tipo bionda. Sector perdida de  banca. 
Un tramo de la obra se tiene como centro de acopio de materiales y estacionamiento de varios equipos de construcción. Se realizaron chequeos topográficos para la conexión de 2 puentes vehiculares y 3 muros. </t>
  </si>
  <si>
    <t>Sobre la nueva calzada se extendió mezcla asfáltica en caliente, tipo MSC-25. Posteriormente se llevo a cabo la demarcación horizontal con pintura para trafico en color (B/A), y se colocaron defensa metálicas tipo bionda. Un tramo de la obra se tiene como centro de acopio de materiales y estacionamiento de varios equipos de construcción. Se realizaron chequeos topográficos para la conexión de 2 puentes vehiculares y 3 muros. Hoy se hacen cortes a la capa asfáltica (con disco diamantado) para la construcción de cunetas en concreto con sección en L. Sector entrada a Municipio de Ebéjico.</t>
  </si>
  <si>
    <t>Inactivo
Después de realizada la imprimación de granulares, se coloco la capa intermedia asfáltica tipo MSC-25. Se utilizaron los equipos Dynapac para colocar la capa asfáltica. El área se tiene disponible para el acopio de materiales de construcción y estacionamiento de equipos.</t>
  </si>
  <si>
    <t>Trabajos intermitentes.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vía de acceso a la Vda. Mestizal alto, se continua la construcción de una placa huella que en franja central lleva un ciclópeo estampado; esta es una vía para el acceso vehicular de particulares. Sobre el costado izq., se funde en concreto un disipador longitudinal (o corta aguas) anexo al pavimento rígido. Algunas lluvias afectan trabajos y las zonas de talud no recubiertas se le forman surcos y cárcavas.</t>
  </si>
  <si>
    <t xml:space="preserve">PK 9+400 </t>
  </si>
  <si>
    <t>Actividad de corte talud CI</t>
  </si>
  <si>
    <t>Se continua actividad de corte mecánico y retiro de material de descapote para acceder con suficiente espacio para la construcción de un nuevo puente vehicular sobre la Qda. La Madera.</t>
  </si>
  <si>
    <t>Se continúan trabajos con corte mecánico de montaña en el sector de Piedra Negra. Se usa (para el fracturamiento de rocas) un martillo hidráulico montado en el brazo de excavadora CAT 330 D2L.  Debido a la alta dureza de la roca hubo que recurrir al uso de explosivos químicos controlados.</t>
  </si>
  <si>
    <t xml:space="preserve">Personal de la Cía. Consulcivil SAS realiza chequeos en campo. Se tiene colocada una instrumentación al terraplén fallado (se instalaran inclinómetros y piezómetros a h= 25 m. y a 22 m). 
Con la utilización de un bulldozer se realizo el acceso a la parte mas baja del terraplén y se inicia la excavación mecánica con CAT sobre orugas a fin de construir un diente de cortante de forma trapezoidal (escollera "con el uso de bloques de piedra" + concreto; de 4m x 2.7m) ) a manera de llave. El material se trae del corte de Piedra Negra. Las lluvias afectan los trabajos de corte y excavación.   </t>
  </si>
  <si>
    <t>a) Continua actividad de corte mecánico (con CAT 330 D2L) y retiro de material de montaña. Se hace un escalonamiento de hasta 5 bermas a fin de cortar el material secuencialmente hasta encontrar el chaflán definitivo de la tercera fase de excavación. También se ataca por otro frente este mismo corte con dirección desde el PK 13+000 hacia menores. Se esta confinando con pernos+drenes +concreto lanzado, la segunda fase del talud ya perfilado ya que en su corona (primera fase) se presenta un agrietamiento superficial. Los suelos destapados y poco consolidados (del tipo residual) muestran ser débiles en resistencia al cortante y bajo ángulo de fricción (cuando toma agua o se sobresaturan). Previamente se realizaron talas / descapotes y demolición de viviendas. Lluvias recientes y de gran duración retrasan los trabajos de corte y acarreos.
b) Sobre el box del PK 12+764 se termino la construcción del primer tramo de box gemelo. La obra se terminara cuando se construyan 21 m.  de box adicionales. Para continuar con la obra, se hace la demolición de un pontón existente a fin de alargar /aguas arriba, el par de box en construcción. Se trabaja con personal PARE / SIGA, sector Hostería Las Grutas</t>
  </si>
  <si>
    <t>Mediante el uso del tren o equipo de pavimentación Dynapac, se extendió y coloco la capa intermedia de mezcla asfáltica tipo MSC-25. Seguidamente se hizo la demarcación horizontal, utilizando pintura para trafico (B/A) a base de agua; pronto se habilitara para el transito vehicular. También se instalaron defensas metálicas tipo bionda.</t>
  </si>
  <si>
    <t xml:space="preserve">Tramo pendiente de construir cunetas y bajantes en concreto. 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pronto se habilitara para el transito vehicular. También se instalaron defensas metálicas tipo bionda. Sector abajo de la Jungla. </t>
  </si>
  <si>
    <t>Sobre la corona del talud hubo aplicación de concreto lanzado (con e= 10 cm) previa colocación y aseguramiento de paneles de malla electro soldada (15x15x6). Siguen trabajos de perforación de huecos para la colocación de pernos pasivos de anclaje (con barras corrugadas autoperforantes) de L = 6 m. También habrá perforación para la colocación de drenes sub horizontales en PVC. Se utiliza alternadamente vehículo autopropulsado sobre llantas tipo montacargas. Sobre la plataforma vial se procede a colocar mediante cereo y con CAT 140 M + vibro Hamm, los granulares de la estructura del pavimento flexible. Sector Tamarindos / Comfenalco.</t>
  </si>
  <si>
    <t>Inactivo. 
Después de colocada la estructura granular del pavimento flexible (hacia el PK menor), se procedió a la imprimación de granulares utilizando emulsión asfáltica de curado lento y a la colocación de la capa intermedia de MSC-25. También se realizo la construcción de la vía veredal en su parte anexa mas baja. Se termino con la construcción del box culvert # 067. Colocada la capa asfáltica intermedia, se demarco (hacia el PK menor) con pintura de trafico a base de agua, B/A un largo  tramo y se habilito para el transito vehicular. Sector La Bloquera.</t>
  </si>
  <si>
    <t>Continúan cortes mecánicos en la parte media alta del talud (haciendo un banqueo y buscando la cota de la única berma intermedia, hacia el PK menor). También se sigue realizando la instalación de malla y concreto lanzado en la parte alta de talud. Se colocan pernos pasivos de anclaje con malla 3 x 3 m., y L= 9 m.  Se les realizan inyecciones con morteros de cemento y se funden dados de apoyo (en concreto) para los anclajes pasivos. El talud perfilado mas extenso tendrá 2 fases de corte, con berma intermedia, hacia el PK menor. Hacia el PK mayor el corte y perfilado del talud será de tres fases. El talud superior con pendiente 1: 1.3 y el talud inferior tendrá una pendiente 1:1. Se construye cuneta de coronación a fin de recoger aguas para que no lleguen a la cara expuesta del talud. Sector cerca a la Guaracú I y con dirección a San Jerónimo.</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</si>
  <si>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en la parte media entre las calzadas (o separador) y en las terrazas que se le hicieron al terraplén artificial. </t>
  </si>
  <si>
    <t xml:space="preserve">Se sigue acopiando material de rezaga o descombro del nuevo túnel, del Portal Santa Fe.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 </t>
  </si>
  <si>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Se realiza actividad de paisajismo. Esta pendiente la construcción de un lleno a fin de llegar a la cota de sub rasante. Hacia el PK menor había un acopio de material granular seleccionado, el cual se esta extrayendo para los diferentes frentes de obra (ej. La Aldea y PK 4+500). El tramo se tiene para el transito provisional de los vehículos y equipos de la Concesión. Sector El Arriero.</t>
  </si>
  <si>
    <t>Inactivo. (maquinaria en reparación). Se continuara el corte mecánico y perfilado de talud. También se continua demolición de canal existente. Sobre la calzada opuesta (y nueva) se hizo la demarcación horizontal utilizando pintura a base de agua y color B/A y el tramo lo utiliza el transito automotor. 
Se hizo el fresado en frio con el equipo Wirtgen W-150 de todo el ancho de la plataforma vial con 16 cm., de profundidad. También hay actividad de instalación de acero para prolongación de box en la CI o PK15+200, se utilizaran los muros existentes y se instalara acero con prolongación con L= 3.2 m., box culvert # 071. sobre el tramo intervenido hay acopio temporal del material fresado o RAP. Sector frente al Llanerito.</t>
  </si>
  <si>
    <t xml:space="preserve">Se continúan trabajos que se venían desarrollando hasta hace mas de un mes. Se colocan andamios de carga y la cimbra para colocar los aceros de refuerzo y se fundió el tramo # 3 de losa superior; sigue el mismo trabajo para el tramo # 8.  Seguirán pendientes (de armar hierros y de fundir) los tramos # 4 y # 5 de la placa aérea biselada. 
Los trabajos que se alcanzaron a realizar fueron en superficie (con CAT sobre orugas) y de lo que será la futura intersección en la zona urbana de San Jerónimo. Se canalizo un tramo de la Qda. La Muñoz I, utilizando tubería Titan x 1500 mm. Se fundieron para el box, tramos de losa de contra piso y de muros verticales  (utilizando concreto acelerado de 28 MPa, y sobre un concreto pobre o de limpieza de 14 MPa). Se instalaron cortinas de aceros con el uso de varillas corrugadas desde # 4 a # 8 y Fy= 60 000 psi. La cimbra para armar hierros de la losa superior tendrá una forma que acomodara la placa con un espesor de 50 cm. en la clave y de 70 cm en el patín. El box se construirá con un total de 5 módulos y sus dimensiones finales serán:  L = 90 m x H = 5.5 m "gálibo" x Ancho = 6. 0 m. </t>
  </si>
  <si>
    <t>Continua actividad de corte mecánico con CAT 330 D2L, incluye tala, retiro de material de descapote. Este es llevado a escombrera de San Jerónimo. Se adiciona material rajón a fin de mejorar la cimentación de la plataforma vial (saneo de suelos). Hay vibro Hamm y pajarita CAT 416 F y CAT M317D. Se controla el transito con personal PARE / SIGA.
Se realiza actividad de corte mecánico y retiro de material, para construir la ODT # 085, pendiente de nivelación del terreno para el solado. Sector urbano de San Jerónimo, frente al conjunto residencial Paraíso del Sol.</t>
  </si>
  <si>
    <t>Se detienen los trabajos de construcción de cunetas. El espacio se acondiciona para el ensamble de la Lanza vigas y las áreas anexas para el acopio y disposición de vigas pretensadas para los puentes en construcción. Sector de Loma Hermosa - El Francés.</t>
  </si>
  <si>
    <t xml:space="preserve">Se realizo el fresado en frio con el equipo Wirtgen W-150, por un extremo de la actual calzada y por el otro extremo se procedió a la demolición de la carpeta asfáltica con excavadora CAT 330 D2L + volquetas + vibro Hamm + motoniveladora CAT. También se levanto toda la estructura granular del pavimento "viejo". Allí la nueva rasante tendrá que ser elevada en mas de 3 m., a fin de borrar una curva vertical "cóncava" innecesaria. Sobre el PK 21+812 se realiza actividad de corte y preparación para prolongación de ODT # 096, se instalan 5 tubos Titán acampanados x 900 mm x 2.5 m, se realiza fundición de su atraque (esta ODT traspasa el muro en TA o K 22+560 CD, ahora se realiza instalación de aceros del y encofrado para buzón de encole de ODT. Hacia el K 21+860 después de colocados los granulares se precedió a la imprimación con el uso de emulsión asfáltica de curado lento. A medida que se llegue al nivel de llenos, se inicia la instalación de la capa intermedia asfáltica tipo MSC-25. Sector Meloneras. </t>
  </si>
  <si>
    <t xml:space="preserve">Después de la excavación en roca y fundido el solado se procedió a la construcción por etapas del box culvert que aportara las aguas recogidas directamente al Rio Aurrá, sin atravesar la calzada derecha. Esta pendiente de continuar la construcción del encole / descole. Obras relacionadas con la ODT # 099. El concreto utilizado es premezclado y de 28 MPa. Sector Meloneras </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</si>
  <si>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Sobre la base del talud, en su paltaforma de colocaron granulares correspondientes a la estructura del pavimento flexible, se aplico una imprimación con emulsión asfáltica de curado lento y luego su capa asfaltica en caliente, tipo MSC-25 con el tren de pavimentacion Dynapac  </t>
  </si>
  <si>
    <t>a) Hacia PK mayor  hay actividad de colocación de escamas prefabricadas para los (2) muros en TA. 
Muro en TA PK 23+930 (# 058 con L= 121.5 m en CD), continua la colocación secuencial de escamas y de fila de bandas geosintéticas o poliméricas. 
Para el PK 23+920 o muro TA ( # 059 con L= 103 m en CD), se siguen instalando escamas prefabricadas (35 MPa)  y de sus bandas poliméricas. También excavación para prolongar las dalas de cimentación de cada uno de los muros.  Se trabaja con CAT sobre orugas 330 D2L, vibro Hamm con el vibro tipo benitín de aros metálicos y una pajarita. 
b) El Marco del K 23+860 (# 040) se termina su reforzamiento de la losa aérea, con la construcción de dos (2) vigas laterales en concreto (ancho promedio 2 m., y espesor de 30 cm.).    
Continua el plan de manejo del transito, que fijo los desvíos y/o conexión vehicular con Sopetrán y la vía antigua. Sector variante y Partidas de Sopetrán.</t>
  </si>
  <si>
    <t>Retorno #2 - Paisajismo</t>
  </si>
  <si>
    <t xml:space="preserve">Se sigue realizando cortes mecánicos para prolongación de tramo vial; cerca a PR 14. Se utiliza CAT sobre orugas, bulldozer CAT D6T y volquetas. Se requiere el traslado de redes secas. Se realizo la compactación sobre la ODT # 118 (o K 25+560).  Se trabaja en la colocación de hierros para los decoles de las ODTs # 117 y 118.  Se trabaja con personal PARE / SIGA. 
Se cubre el box con laminas de lamidren y con geotextil, previa impermeabilización de todo el cuerpo con pintura negra bituminosa. La etapa siguiente será el completar llenos laterales con la adecuación de los filtros perimetrales. En su zona anexa se coloco material de rezaga del túnel y se extendió con el uso de bulldozer, se hizo uso de vibro para afirmados Hamm. También se construyen cunetas en concreto con sección triangular y filtros perimetrales. </t>
  </si>
  <si>
    <t>Se realizo la penúltima conexión entre ODT´s tipo Box. Al tramo del box reconstruido se le construyeron sus drenajes laterales previa impermeabizacion de sus paredes y la colocación de paneles de geodren planar (o lamidren). En su parte intermedia se termino la construcción del ultimo tramo de box fundiendo ya los muros verticales y placa aérea; ahora se le realiza la construcción del buzón en su zona media y con ubicación sobre el separador vial (colocación, amarre y aseguramiento de aceros y cimbras). Esta pendiente concluir sus llenos y capas granulares.  
Frente a la Zodme #16 y sobre la cara "expuesta" del talud de corte, fue recubierta con manto geosintética antierosión previa aplicación de una hidrosiembra, el resultado es ahora satisfactorio.</t>
  </si>
  <si>
    <t xml:space="preserve">a) Se  fundió muro y se empalma con tubería instalada para continuar desagüe perimetral, se instalo tubería de 900 mm (38 und). Se trabaja en las ODT  # 139, # 140 y # 141. Se trabajo en buzón y en disipador sobre las ODTs # 139 + 140 y 141. Se realizara trabajos de paisajismo. Hubo peinado del talud y recompactación (con CAT M317 D) con su cuchara. 
b) Sobre la calzada opuesta a este frente (o PK 27+600 CI), se continua la excavación mecánica con CAT 330 D2L y una pajarita CAT 420F (que retira tubería en PVC de 10"). Se hace un saneo de esta plataforma vial agregando material de rezaga traído del túnel).    </t>
  </si>
  <si>
    <t>Finalizo construcción de tramos de losa de contrapiso con e= 80 cm. Se fundieron los tramos "inferiores" faltantes de los muro verticales. Se utiliza concreto pre mezclado "bombeado" de 28 MPa. (o 4000 PSI). El trabajo siguiente es la colocación de formaletería para el encofrado y fundición de los muros verticales "izquierdos" de su parte superior o de remate y llegar al nivel de la placa aérea; por lo tanto se coloca formaletería con ayuda del brazo telescópico de una grúa. Cada terminación superior del muro, cuenta con una cenefa continua que servirá de mas área de apoyo para la placa de cierre. Taludes aledaños se tienen tapados con plásticos a fin de evitar ser erosionados por lluvias. Futuro acceso vehicular a la Vda. Guaimaral</t>
  </si>
  <si>
    <t xml:space="preserve">Se realiza demolición de cunetas en concreto "recién construidas" para corregir su desnivel y que no se detenga el agua lluvia formando una piscina. La solución es la construcción de un canal que verterá las aguas hacia la ODT mas cercana. Se habilito el transito automotor por la nueva calzada y por la antigua calzada, suprimiéndose el PARE / SIGA. Sector de La Laguna. </t>
  </si>
  <si>
    <t>PK 31+000/600 CI</t>
  </si>
  <si>
    <t>Socavación causada por brazo del Rio Cauca y nuevo corredor vial para una de las calzadas.</t>
  </si>
  <si>
    <t>Sectores puntuales del puente, presentan el tablero desgastado con presencia a la vista de su acero de refuerzo y con agregados sueltos.</t>
  </si>
  <si>
    <t>Inactivo.
A un corto trayecto, se le coloco mezcla en caliente de MSC-25. Se instalaron maletines, conos, delineadores tubulares simples (anclados al pavimento) como elementos de canalización y se sigue utilizando como desvío del transito automotor. Se trabaja con PARE / SIGA
El talud "rocoso" sobre la vía opuesta a este frente de obra (o PK 19+400 CI), continua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Sector Politécnico. Sector Politécnico.</t>
  </si>
  <si>
    <t>a)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se cabecearon y algunos fueron rescatados por una grúa. Hay continuo agrietamiento con retroceso de su asentamiento.  
b) Sobre la calzada opuesta (o PK 31+000/600 - CI) se realiza desmonte, tala de arbustos, descapote y corte mecánico (material terreo) a fin de alejar parte del corredor vial del cauce del Rio Cauca.  De esta manera se mitigaran los movimientos de masa presentados hace un par de meses. Sector Tierra Mítica.</t>
  </si>
  <si>
    <t>Se continua con el montaje de la estructura metálica (pórtico como estructura de cubierta definitiva) de la zona o playa de peajes. Sus 14 columnas (de alma llena tipo HEA) fueron fijadas sobre placas de acero de forma atornillada y en la parte superior fueron conectadas por cerchas metálicas "lineales" estructurales de acero. Se utilizan perfiles estructurales en acero tipo A 572 Gr. 50, A 1011 Gr. 50 y F 1554 Gr. 105. La tornillería es de acero tipo A 325, A 307 y A 563. 
La cubierta general (con Long= 18.5 m x Ancho= 36.5m) que se coloca será en AluZinc AZ 200/36 mm, apoyada sobre la estructura metálica (aporticada) y tendrá una pendiente "a dos aguas" del 2%. Para los nudos o uniones de perfiles que no son atornillados, se utiliza soldadura con electrodo E-70XX. Se entra en la etapa de pintura general de la estructura, retoques y el ensamble de los drenajes (canales, embudos y bajantes).  
Sobre la plataforma o playa (que cuenta con 7 islas y 8 carriles de circulación) hay trabajos relacionados con la disposición de redes de telecomunicaciones y con la construcción de sus cajas de inspección y de distribución.</t>
  </si>
  <si>
    <t>DEMARCACNON + TRANSITABILIDAD - CI</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</si>
  <si>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</si>
  <si>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 xml:space="preserve"> Se hace un alargue de la ODT # 003 (PK 0+485) con tubería x 1200 mm. También se le construyen su buzones, lateral y central. Las aguas que conducirá esta obra de arte irán a verter hacia la Qda. la Culebra. Hacia el PK mayor se inicia el fresado en frio de todo el ancho de calzada, utilizando un equipo de tambor fresador angosto. El acopio temporal del RAP se hace en este mismo lugar, muy cercano al material de rezaga del túnel.</t>
  </si>
  <si>
    <t>PK 3+300 CI. Se realizo la colocación de los granulares correspondientes a la estructura del pavimento flexible, se aplico su imprimación y luego se coloco la capa intermedia de mezcla MSC-25.  Sector La Aldea.</t>
  </si>
  <si>
    <t>PK 17+400 CD. Continua la consolidación y protección del talud mediante dos (2) terraceos y una berma intermedia. Hacia el PK mayor (y a continuación de este tramo) se le harán tres (3) terraceos. Sector abajo de La Guaracú I.</t>
  </si>
  <si>
    <t>PK 9+200 CD. Continua la construcción de las losas del pavimento rígido. Igualmente la consolidación y protección del talud perfilado, en su fase III. Sector Mestizal I</t>
  </si>
  <si>
    <t>PK 14+600/800 CD. Se tiene preparada la nueva calzada para darla pronto al servicio del transito automotor. Se ha demarcado y se le ha colocado la defensa metálica, tipo bionda. Sector La Jungla - La Bloquera.</t>
  </si>
  <si>
    <t>PK 20+150 CD. Se continua la excavación mecánica de tramo para emplazar la segunda calzada y se hizo un saneo de la cimentación adicionando material de rezaga traído del túnel. Sector La Muñoz II.</t>
  </si>
  <si>
    <t xml:space="preserve">PK 22+400 CI. Después de la colocación de los granulares correspondientes a la estructura del pavimento flexible, se aplico una imprimación con emulsión asfáltica de curado lento y luego se extiende su capa asfáltica en caliente. </t>
  </si>
  <si>
    <t>PK 18+400/500 CI.  Obras de solución en superficie, intersección vial. Se realiza la instalación de estructura temporal, con la instalación de cimbras y de los aceros de refuerzo del tramo # 8 de la losa superior, del Box hidráulico (sobre la Qda. La Muñoz I). Sector urbano de San Jerónimo</t>
  </si>
  <si>
    <t>PK 0+060 Playa de Peajes. Columna en acero de alma llena tipo HEA anclada por tornillería a una placa de apoyo en acero y ésta sobre un dado (o pedestal) de concreto de 90x90.</t>
  </si>
  <si>
    <t xml:space="preserve">PK 0+060 Playa de peajes. Sigue el montaje de los paneles frontales de marquesina, tipo esterilla. También se le realiza la aplicación de pintura negra tipo alquidica. La cubierta general medirá: Long= 18.5 m x Ancho= 36.5m </t>
  </si>
  <si>
    <t>PK 0+500/600 CI. Mediante un fresado en frio se realiza el retiro de la capa asfáltica existente. Se utiliza un equipo fresador de tambor angosto. El acopio del RAP se hace temporalmente en este mismo sector.</t>
  </si>
  <si>
    <t xml:space="preserve">PK 0+485 CI. Se lleva a cabo la excavación mecánica y tendido de la tubería Titan x 1200 mm, tipo C-III para prolongación de ODT # 003. Igualmente se construye un buzón de conexión sobre el separador central de la calzada. Las aguas recogidas verterán hacia la Qda. La Culebra </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</si>
  <si>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h=26m, Caisson 4 h=31,2m. </t>
    </r>
    <r>
      <rPr>
        <sz val="11"/>
        <rFont val="Arial"/>
        <family val="2"/>
      </rPr>
      <t xml:space="preserve">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 xml:space="preserve">PILA 2: Instalación acero de refuerzo y fundida del núcleo del caisson 5. 
</t>
    </r>
    <r>
      <rPr>
        <sz val="11"/>
        <rFont val="Arial"/>
        <family val="2"/>
      </rPr>
      <t>PILA 3: Instalación acero de refuerzo núcleos  Caissons 7 y 8. y se funden. Se instala acero de refuerzo y encofrado y se funden columnas a nivel de Viga cabezal.</t>
    </r>
    <r>
      <rPr>
        <sz val="11"/>
        <color rgb="FFFF0000"/>
        <rFont val="Arial"/>
        <family val="2"/>
      </rPr>
      <t xml:space="preserve">
PILA 4</t>
    </r>
    <r>
      <rPr>
        <sz val="11"/>
        <rFont val="Arial"/>
        <family val="2"/>
      </rPr>
      <t>: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t>
    </r>
    <r>
      <rPr>
        <sz val="11"/>
        <color rgb="FFFF0000"/>
        <rFont val="Arial"/>
        <family val="2"/>
      </rPr>
      <t>Instalación acero de refuerzo Viga Cabezal topes sísmicos y pedestales.
ESTRIBO 2: Instalación acero de refuerzo y se funden núcleos Caissons 13 y 14.</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</si>
  <si>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t>
    </r>
    <r>
      <rPr>
        <sz val="11"/>
        <color rgb="FFFF0000"/>
        <rFont val="Arial"/>
        <family val="2"/>
      </rPr>
      <t xml:space="preserve"> Instalación acero de refuerzo y encofrado muro espaldar y aletas y se funden. </t>
    </r>
    <r>
      <rPr>
        <sz val="11"/>
        <rFont val="Arial"/>
        <family val="2"/>
      </rPr>
      <t xml:space="preserve">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xml:space="preserve">. </t>
    </r>
    <r>
      <rPr>
        <sz val="11"/>
        <rFont val="Arial"/>
        <family val="2"/>
      </rPr>
      <t>Instalación acero de refuerzo Dovelas N°2 , 3 , 4,  5, 6 ,7, 8 y 9 y se funden, se tensionan cables.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nstalación acero de refuerzo muro espaldar y ménsula superior Estribo y alets y se funden. Instalación acero de refuerzo losa de aproximación.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</si>
  <si>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voladizos1 y 2.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</si>
  <si>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 Instalación acero de refuerzo y encofrado de New Jersey. Se funden módulos por ambos costados. Se realizan acabados.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</si>
  <si>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 xml:space="preserve">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t>
    </r>
    <r>
      <rPr>
        <sz val="11"/>
        <color rgb="FFFF0000"/>
        <rFont val="Arial"/>
        <family val="2"/>
      </rPr>
      <t xml:space="preserve">Instalación de plataforma y acero de refuerzo para voladizos costado derecho e izquierdo de la calzada derecha vanos 1 y 2 y se funden. Para la calzada izquierda  vano 2,  se instala plataforma y acero de refuerzo del voladizo costado izquierdo.  y derecho y se funden.
</t>
    </r>
    <r>
      <rPr>
        <sz val="11"/>
        <color theme="1"/>
        <rFont val="Arial"/>
        <family val="2"/>
      </rPr>
      <t xml:space="preserve">
El avance en excavación y construcción de anillos es del 107,3%</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</si>
  <si>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Instalación de Vigas prefabricadas sobre apoyos de neopreno, construcción de diafragmas, instalación de pre-losas , instalación acero de refuerzo  losas y se funden para ambas calzadas.</t>
    </r>
    <r>
      <rPr>
        <sz val="11"/>
        <color rgb="FFFF0000"/>
        <rFont val="Arial"/>
        <family val="2"/>
      </rPr>
      <t xml:space="preserve">
VANO 2: Instalación de Vigas prefabricadas sobre apoyos de neopreno, se funden diafragmas, se instalan prelosas y acero de refuerzo losas calzada izquierda y derecha y se funde.</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</si>
  <si>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</si>
  <si>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rFont val="Arial"/>
        <family val="2"/>
      </rPr>
      <t>PILA 2. Se instala acero de refuerzo de núcleo de los Caissons 5 y 6 y se funden.</t>
    </r>
    <r>
      <rPr>
        <sz val="11"/>
        <color rgb="FFFF0000"/>
        <rFont val="Arial"/>
        <family val="2"/>
      </rPr>
      <t xml:space="preserve"> Se funde  elevación columna  5 y 6 a nivel de Viga cabezal.
</t>
    </r>
    <r>
      <rPr>
        <sz val="11"/>
        <rFont val="Arial"/>
        <family val="2"/>
      </rPr>
      <t>PILA 3. Instalación acero de refuerzo núcleo Caissons 7 y 8 y se funden.
ESTRIBO 2. Instalación acero de refuerzo de núcleos de Caissons 9 y 10 y se funden.</t>
    </r>
    <r>
      <rPr>
        <sz val="11"/>
        <color rgb="FFFF0000"/>
        <rFont val="Arial"/>
        <family val="2"/>
      </rPr>
      <t xml:space="preserve"> Instalación acero de refuerzo Viga cabezal, topes sísmicos, pedestales y cuerpo del Estribo.</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</si>
  <si>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está realizando demolición del muro espaldar y demolición parcial de la  Viga cabezal.
Se está realizando la excavación de los Caissons de los nuevos vanos:
ESTRIBO 1A: Caisson 25 h=10m;  Caisson 26 h=11m
PILA 1A: Caisson 27 h=20,5m;  Caisson 28 h=16m
PILA 2A: Caisson 29 h=16m;  Caisson 30 h=16m</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</si>
  <si>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h=4m, Caisson 2 h=4m; PILA 1 Caisson 3 h=5m, Caisson 4 h=4,5m; </t>
    </r>
    <r>
      <rPr>
        <sz val="11"/>
        <color theme="1"/>
        <rFont val="Arial"/>
        <family val="2"/>
      </rPr>
      <t>PILA 2 Caisson 5 h=9,37m,  Caisson 6 h=9,8m, ESTRIBO 2 Caisson 7 h=11,3m,  Caisson 8 h=13,11m.  .  El avance en la excavación y fundida de anillos es del 89,8%</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Se reactivan actividades con excavación de Caisson Estribo 1 y Pila 1.</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</si>
  <si>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color rgb="FFFF0000"/>
        <rFont val="Arial"/>
        <family val="2"/>
      </rPr>
      <t>Instalación de mortero de nivelación con sika Grout spbre pesetales. Montaje del Equipo lanza-vigas.
Vanos 1 y 2: Instalación de vigas prefabricadas sobre apoyos de neopreno, construcción de diafragma, instalación de pre-losas, acero de refuerzo de la losa y se funde.
Vano 3: Instalación de vigas prefabricadas sobre apoyos de neopreno, construcción de diafragma, instalación de pre-losas, acero de refuerzo de la losa.</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</si>
  <si>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color rgb="FFFF0000"/>
        <rFont val="Arial"/>
        <family val="2"/>
      </rPr>
      <t>Montaje del Equipo lanza-vigas e instalación de mortero de nivelación con Sika Grout sobre pedestales.
Vano 1: Instalación de Vigas prefabricadas sobre apoyos de neopreno.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</si>
  <si>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u/>
        <sz val="11"/>
        <rFont val="Arial"/>
        <family val="2"/>
      </rPr>
      <t xml:space="preserve">SUPERESTRUCTURA
</t>
    </r>
    <r>
      <rPr>
        <sz val="11"/>
        <color rgb="FFFF0000"/>
        <rFont val="Arial"/>
        <family val="2"/>
      </rPr>
      <t>Instalación de mortero de nivelación con Sika Grout sobre pedestales.</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</si>
  <si>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u/>
        <sz val="11"/>
        <rFont val="Arial"/>
        <family val="2"/>
      </rPr>
      <t xml:space="preserve">
</t>
    </r>
    <r>
      <rPr>
        <sz val="11"/>
        <rFont val="Arial"/>
        <family val="2"/>
      </rPr>
      <t>PILA 2:</t>
    </r>
    <r>
      <rPr>
        <sz val="11"/>
        <color rgb="FFFF0000"/>
        <rFont val="Arial"/>
        <family val="2"/>
      </rPr>
      <t xml:space="preserve"> </t>
    </r>
    <r>
      <rPr>
        <sz val="11"/>
        <rFont val="Arial"/>
        <family val="2"/>
      </rPr>
      <t xml:space="preserve">Se funde el núcleo de los Caissons 5 y 6. Instalación acero de refuerzo Columnas 5 y 6, se funden a nivel de Viga Cabezal. </t>
    </r>
    <r>
      <rPr>
        <sz val="11"/>
        <color rgb="FFFF0000"/>
        <rFont val="Arial"/>
        <family val="2"/>
      </rPr>
      <t xml:space="preserve"> Instalación de andamios de carga y plataforma , se instala acero de refuerzo Viga Cabezal y se funde.</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esta realizando demolición del cuerpo del Estribo 1 del puente PK21+840.
Frente Inactivo esta semana.</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</si>
  <si>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t>
    </r>
    <r>
      <rPr>
        <sz val="11"/>
        <color rgb="FFFF0000"/>
        <rFont val="Arial"/>
        <family val="2"/>
      </rPr>
      <t xml:space="preserve"> Pendiente construcción de losas de aproximación.</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</si>
  <si>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muros  y losa superior y se funde. Se instala plataforma  para Dovelas 2, 3, 4 y 5 en voladizo 1. Se instala acero de refuerzo losa inferior y muros y se funde losa inferior y tramos 1 y 2 de muros.</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carro de avance en voladizo 3 Dovelas N°2 y 3, se instala acero de refuerzo y se funden. Se tensiona Dovela N°2.  Instalación de material para conformación de terraplén en voladizo 4.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y 9; y se funden voladizo 4. Se continúa co Dovelas 10, 11, 12 y 13, se instala acero de refuerzo losa iferior y muros, se funde losa inferior y muros.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</si>
  <si>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de columnas de Caisson por carencia de 12 N°10 en cada Caissons. Para los Caissons 5 y 6 se perforan 4m se instalan las varillas y se anclan con iyección de lechada. </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N°2.</t>
    </r>
  </si>
  <si>
    <r>
      <rPr>
        <b/>
        <sz val="11"/>
        <color theme="1"/>
        <rFont val="Arial"/>
        <family val="2"/>
      </rPr>
      <t xml:space="preserve">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e instalación de pre-losas Tipo A y B.
Vano 3: Instalación de cuatro Vigas prefabricadas sobre apoyos de neopreno. Construcción de diafragma e instalación de pre-losas Tipo A y B.</t>
    </r>
  </si>
  <si>
    <t>Puente PK 4+500 UF 1. PILA 3. Columnas fundidas a nivel de Viga Cabezal</t>
  </si>
  <si>
    <t>Puente PK 4+500 UF 1.   PILA 5.  Instalación acero de refuerzo Viga Cabezal, pedestales y topes sísmicos.</t>
  </si>
  <si>
    <t>Puente PK 5+240 UF 1.  ESTRIBO 1. Terminado</t>
  </si>
  <si>
    <t>Puente PK 5+240 UF 1.  ESTRIBO 1. Vista tablero Puente.</t>
  </si>
  <si>
    <t>Puente PK 6+240 UF 1-  PILA 1. Hoja de procedimiento anclaje de barras N°10 Caisson 6</t>
  </si>
  <si>
    <t>Puente PK 6+240 UF 1- PILA 1.Demolición de 4m Caisson 3, 4, 5 y 6 por carencia de 12 N°10 en la posición 9.</t>
  </si>
  <si>
    <t>Puente PK 6+900 UF 1- PILA 1.Montaje de carro de avance para construir Dovela N°2 voladizos 1 y 2.</t>
  </si>
  <si>
    <t>Puente PK 7+000 UF 1-  Vista panorámica de tablero desde PK menores a mayores.</t>
  </si>
  <si>
    <t>Puente PK 7+000 UF 1-  Vista panorámica de tablero desde PK mayores a menores.</t>
  </si>
  <si>
    <t>Puente PK 8+404 UF 1- -Se funde voladizo costado derecho vano 2, calzada izquierda.</t>
  </si>
  <si>
    <t>Puente PK 8+705 UF 1-  Vista panorámica, losas fundidas calzada izquierda.</t>
  </si>
  <si>
    <t>Puente PK 8+705 UF 1-  Vista panorámica, losas fundidas calzada derecha.</t>
  </si>
  <si>
    <t>Puente PK 8+800 UF 1- -PILA 5. Instalación acero de refuerzo ampliación sección Viga Cabezal.</t>
  </si>
  <si>
    <t>Puente PK 8+800 UF 1- PILA 5.  Anclaje de barras de acero ampliación sección Viga cabezal.</t>
  </si>
  <si>
    <t>Puente PK 9+150 UF 1-     ESTRIBO 1. Instalación de solado para Viga cabezal..</t>
  </si>
  <si>
    <t xml:space="preserve">Puente PK 11+110 UF 1-  PILA 2A. Instalación acero de refuerzo caisson 30 </t>
  </si>
  <si>
    <t>Puente PK 11+110 UF 1-  ESTRIBO 1A. Excavación caisson 25.</t>
  </si>
  <si>
    <t>Puente PK 20+380 UF2.1. -  ESTRIBO 1.Excavación caisson  1y 2</t>
  </si>
  <si>
    <t>Puente PK 20+380 UF2.1. PILA 1. Excavación caisson  3 y 4.</t>
  </si>
  <si>
    <t>Puente PK 20+680 UF 2.1.  Instalación acero de refuerzo losa, vano 3.</t>
  </si>
  <si>
    <t>Puente PK 21+220 UF 2. Se instalan vigas prefabricadas 1,2,3 y 4 sobre apoyos de neopreno, vano 1.</t>
  </si>
  <si>
    <t>Puente PK 21+220 UF 2.1. Posicionamiento de equipo lanza vigas, vano 2.</t>
  </si>
  <si>
    <t>Puente PK21+700 UF2.1.Frente Inactivo.</t>
  </si>
  <si>
    <t>Puente PK21+700 UF2.1.  Frente Inactivo.</t>
  </si>
  <si>
    <t>Puente PK 33+100 UF 2.1- TRAMO 1-VOLADIZOS. PILA 1. Dovela sobre Pila  y Dovelas 2, 3, 4 y 5 voladizo 1 lado Medellín.</t>
  </si>
  <si>
    <t>Puente PK 33+100 UF 2.1- TRAMO 1-VOLADIZOS. - Se funde losa inferior y muros Dovelas N°10,11, 12 y 13- voladizo 4, Lado Santa Fe.</t>
  </si>
  <si>
    <t xml:space="preserve"> VANO 1. .Ampliación Puente N°1 PK0+110 UF1 Quebrada La Negra.  ESTRIBO 1. Se instala mortero de nivelación con Sika Grout sobre pedestales.</t>
  </si>
  <si>
    <t>Ampliación Puente N°1PK0+110 UF1 Quebrada La Negra.  VANO 1. Se retiran de secciones de losa e instalación de plataforma para voladizos.</t>
  </si>
  <si>
    <t>Ampliación Puente N°4 PK2+600 UF1 Quebrada La Nuez.   Instalación acero de refuerzo losa , vano 2.</t>
  </si>
  <si>
    <r>
      <rPr>
        <b/>
        <sz val="12"/>
        <color rgb="FFFF0000"/>
        <rFont val="Arial"/>
        <family val="2"/>
      </rPr>
      <t>Portal Medellín - segundo tubo Túnel Occidente</t>
    </r>
    <r>
      <rPr>
        <sz val="12"/>
        <rFont val="Arial"/>
        <family val="2"/>
      </rPr>
      <t xml:space="preserve">
Actividades de Instalación del revestimiento, en túnel principal. Portal Medellín.
</t>
    </r>
  </si>
  <si>
    <r>
      <t xml:space="preserve">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t>
    </r>
    <r>
      <rPr>
        <sz val="11"/>
        <color rgb="FFFF0000"/>
        <rFont val="Arial"/>
        <family val="2"/>
      </rPr>
      <t xml:space="preserve">concreto 25 MPa (sin fibra) para revestimiento en el K2+605 a 2+430; Lacumulada=550,3 m, </t>
    </r>
    <r>
      <rPr>
        <sz val="11"/>
        <rFont val="Arial"/>
        <family val="2"/>
      </rPr>
      <t>instalación de calibradores L= 15 cm (SB-3) y 10 cm (SA-3), en malla tresbolillo con espaciamiento longitudinal L=1,50 y transversal L=2m, hasta la abscisa K2+325,9, se continuó la actividades de perfilado de la excavación de la rasante actual, para completar sección de excavación.
Se suspendió la ventilación del túnel, con ventilador axial Zitron 286 KW (se esta haciendo desde el portal santa Fe en forma deficiente) y también se suspendió el  bombeo y tratamiento de aguas de infiltración y aguas industriales producto de la perforación de las galerías, en este portal.
En el periodo informado,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</si>
  <si>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Se continuó con las actividades de</t>
    </r>
    <r>
      <rPr>
        <sz val="11"/>
        <color rgb="FFFF0000"/>
        <rFont val="Arial"/>
        <family val="2"/>
      </rPr>
      <t xml:space="preserve"> instalación de concreto del revestimiento de  f'c=25 MPa</t>
    </r>
    <r>
      <rPr>
        <sz val="11"/>
        <rFont val="Arial"/>
        <family val="2"/>
      </rPr>
      <t xml:space="preserve">, a los 28 días (sin fibra), controlados por calibradores de L=15 cm, en sección de sostenimiento SB-3, entre las abscisas PK3+340 al PK3+520, </t>
    </r>
    <r>
      <rPr>
        <sz val="11"/>
        <color rgb="FFFF0000"/>
        <rFont val="Arial"/>
        <family val="2"/>
      </rPr>
      <t>Lacumulada=539,7m</t>
    </r>
    <r>
      <rPr>
        <sz val="11"/>
        <rFont val="Arial"/>
        <family val="2"/>
      </rPr>
      <t xml:space="preserve"> ,  instalación de calibradores L= 10 cm (SA-3), en malla tresbolillo con espaciamiento longitudinal L=1,50 y transversal L=2m, hasta la abscisa K3+520, también se continuó con actividades de perfilado de la excavación de la rasante actual.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</si>
  <si>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Galería de </t>
    </r>
    <r>
      <rPr>
        <sz val="11"/>
        <color rgb="FFFF0000"/>
        <rFont val="Arial"/>
        <family val="2"/>
      </rPr>
      <t>Conexión Peatonal No 1</t>
    </r>
    <r>
      <rPr>
        <sz val="11"/>
        <rFont val="Arial"/>
        <family val="2"/>
      </rPr>
      <t xml:space="preserve"> (1+230-tunel nuevo): En este periodo, continúan suspendidas las actividades excavación, a partir del punto de entronque (Excavación mecanica+taladros, </t>
    </r>
    <r>
      <rPr>
        <sz val="11"/>
        <color rgb="FFFF0000"/>
        <rFont val="Arial"/>
        <family val="2"/>
      </rPr>
      <t>Avanzó hasta  L= 9,2 metros</t>
    </r>
    <r>
      <rPr>
        <sz val="11"/>
        <rFont val="Arial"/>
        <family val="2"/>
      </rPr>
      <t xml:space="preserve"> desde el  túnel existente (K9+580- Abscisado Túnel existente). La excavación de la galería desde el túnel nuevo, igualmente continua suspendida,  avanza en terrenos con sostenimiento Tipo SG- III, sección completa, en el PK0+009- </t>
    </r>
    <r>
      <rPr>
        <sz val="11"/>
        <color rgb="FFFF0000"/>
        <rFont val="Arial"/>
        <family val="2"/>
      </rPr>
      <t>L acumulada=9 m a origen</t>
    </r>
    <r>
      <rPr>
        <sz val="11"/>
        <rFont val="Arial"/>
        <family val="2"/>
      </rPr>
      <t xml:space="preserve">; éste avance esta adelantado,  teniendo en cuenta el programa de obra actualizado, el cual contempla el  inicio de excavación, el día 31 de marzo de 2021.
En  Galería de </t>
    </r>
    <r>
      <rPr>
        <sz val="11"/>
        <color rgb="FFFF0000"/>
        <rFont val="Arial"/>
        <family val="2"/>
      </rPr>
      <t>Conexión Peatonal No 2</t>
    </r>
    <r>
      <rPr>
        <sz val="11"/>
        <rFont val="Arial"/>
        <family val="2"/>
      </rPr>
      <t xml:space="preserve"> (2+165-Tunel nuevo):  En este periodo, continúan suspendidas las actividades excavación, a partir del punto de entronque Excavación mecanica+taladros, </t>
    </r>
    <r>
      <rPr>
        <sz val="11"/>
        <color rgb="FFFF0000"/>
        <rFont val="Arial"/>
        <family val="2"/>
      </rPr>
      <t>Avanzó hasta  L= 7,0 metros</t>
    </r>
    <r>
      <rPr>
        <sz val="11"/>
        <rFont val="Arial"/>
        <family val="2"/>
      </rPr>
      <t xml:space="preserve"> desde el  túnel existente (K10+545-Abscisado túnel existente). Se continuó la excavación de la galería desde el túnel nuevo; avanza en terrenos con sostenimiento Tipo SG- III, sección completa, </t>
    </r>
    <r>
      <rPr>
        <sz val="11"/>
        <color rgb="FFFF0000"/>
        <rFont val="Arial"/>
        <family val="2"/>
      </rPr>
      <t>en el PK0+52,1- L acumulada=52,1 m a origen</t>
    </r>
    <r>
      <rPr>
        <sz val="11"/>
        <rFont val="Arial"/>
        <family val="2"/>
      </rPr>
      <t xml:space="preserve">; éste avance esta adelantado,  teniendo en cuenta el programa de obra actualizado, el cual contempla el  inicio de excavación, el día 21 de enero de 2021.
En  Galería de </t>
    </r>
    <r>
      <rPr>
        <sz val="11"/>
        <color rgb="FFFF0000"/>
        <rFont val="Arial"/>
        <family val="2"/>
      </rPr>
      <t>Conexión Peatonal No 3</t>
    </r>
    <r>
      <rPr>
        <sz val="11"/>
        <rFont val="Arial"/>
        <family val="2"/>
      </rPr>
      <t xml:space="preserve"> (2+675-Tunel nuevo): Se termino la excavación de la galería desde el túnel nuevo (Cale), avanzó en terrenos con sostenimiento Tipo SG- II,sección completa, en el PK0+081,1. </t>
    </r>
    <r>
      <rPr>
        <b/>
        <sz val="11"/>
        <color rgb="FFFF0000"/>
        <rFont val="Arial"/>
        <family val="2"/>
      </rPr>
      <t>Ltotal acumulada de excavación = 86,6 m</t>
    </r>
    <r>
      <rPr>
        <sz val="11"/>
        <rFont val="Arial"/>
        <family val="2"/>
      </rPr>
      <t xml:space="preserve">; éste avance esta adelantado,  teniendo en cuenta el programa de obra actualizado, el cual contempla el  inicio de excavación, el día 30 de diciembre de 2021.
En  Galería de </t>
    </r>
    <r>
      <rPr>
        <sz val="11"/>
        <color rgb="FFFF0000"/>
        <rFont val="Arial"/>
        <family val="2"/>
      </rPr>
      <t>Conexión Vehicular No 2</t>
    </r>
    <r>
      <rPr>
        <sz val="11"/>
        <rFont val="Arial"/>
        <family val="2"/>
      </rPr>
      <t xml:space="preserve"> (3+165-Tunel nuevo):  Se termino la excavación de la galería desde el túnel nuevo (Cale), avanzó en terrenos con sostenimiento Tipo SG- II,sección completa, en el PK0+074,6. </t>
    </r>
    <r>
      <rPr>
        <b/>
        <sz val="11"/>
        <color rgb="FFFF0000"/>
        <rFont val="Arial"/>
        <family val="2"/>
      </rPr>
      <t>Ltotal acumulada de excavación = 80,6 m</t>
    </r>
    <r>
      <rPr>
        <b/>
        <sz val="11"/>
        <rFont val="Arial"/>
        <family val="2"/>
      </rPr>
      <t>;</t>
    </r>
    <r>
      <rPr>
        <sz val="11"/>
        <rFont val="Arial"/>
        <family val="2"/>
      </rPr>
      <t xml:space="preserve"> éste avance esta adelantado,  teniendo en cuenta el programa de obra actualizado, el cual contempla el  inicio de excavación, el día 30 de diciembre de 2020.
En  Galería de </t>
    </r>
    <r>
      <rPr>
        <sz val="11"/>
        <color rgb="FFFF0000"/>
        <rFont val="Arial"/>
        <family val="2"/>
      </rPr>
      <t>Conexión Peatonal No 4</t>
    </r>
    <r>
      <rPr>
        <sz val="11"/>
        <rFont val="Arial"/>
        <family val="2"/>
      </rPr>
      <t xml:space="preserve"> (3+645-Tunel nuevo):  Se terminó la excavación de la galería desde el túnel nuevo, avanzó en terrenos con sostenimiento Tipo SG- I,sección completa, en el </t>
    </r>
    <r>
      <rPr>
        <sz val="11"/>
        <color rgb="FFFF0000"/>
        <rFont val="Arial"/>
        <family val="2"/>
      </rPr>
      <t>PK0+069,7. L total acumulada de excavación =75,7 m a origen</t>
    </r>
    <r>
      <rPr>
        <sz val="11"/>
        <rFont val="Arial"/>
        <family val="2"/>
      </rPr>
      <t xml:space="preserve">; éste avance esta adelantado,  teniendo en cuenta el programa de obra actualizado, el cual contempla el  inicio de excavación, el día 26 de enero de 2021.
En  Galería de </t>
    </r>
    <r>
      <rPr>
        <sz val="11"/>
        <color rgb="FFFF0000"/>
        <rFont val="Arial"/>
        <family val="2"/>
      </rPr>
      <t>Conexión Peatonal No 5</t>
    </r>
    <r>
      <rPr>
        <sz val="11"/>
        <rFont val="Arial"/>
        <family val="2"/>
      </rPr>
      <t xml:space="preserve"> (3+645-Tunel nuevo):  En este periodo, se suspendieron actividades excavación, a partir del punto de entronque Excavación mecanica+taladros, </t>
    </r>
    <r>
      <rPr>
        <sz val="11"/>
        <color rgb="FFFF0000"/>
        <rFont val="Arial"/>
        <family val="2"/>
      </rPr>
      <t>Avanzó hasta  L= 7,5 metros</t>
    </r>
    <r>
      <rPr>
        <sz val="11"/>
        <rFont val="Arial"/>
        <family val="2"/>
      </rPr>
      <t xml:space="preserve"> desde el  túnel existente (K12+485-Abscisado túnel existente). Se  inicio  la excavación de la galería desde el túnel nuevo, avanza en terrenos con sostenimiento Tipo SG- III,sección completa, en el </t>
    </r>
    <r>
      <rPr>
        <sz val="11"/>
        <color rgb="FFFF0000"/>
        <rFont val="Arial"/>
        <family val="2"/>
      </rPr>
      <t>PK0+053,2- L acumulada=53,2 m a origen</t>
    </r>
    <r>
      <rPr>
        <sz val="11"/>
        <rFont val="Arial"/>
        <family val="2"/>
      </rPr>
      <t xml:space="preserve">; éste avance esta adelantado,  teniendo en cuenta el programa de obra actualizado, el cual contempla el  inicio de excavación, el día 26 de enero de 2021.
También se suspendieron actividades, de excavación de los entronques de la </t>
    </r>
    <r>
      <rPr>
        <sz val="11"/>
        <color rgb="FFFF0000"/>
        <rFont val="Arial"/>
        <family val="2"/>
      </rPr>
      <t xml:space="preserve">Galería de Conexión Vehicular No 1 (10+074) </t>
    </r>
    <r>
      <rPr>
        <sz val="11"/>
        <rFont val="Arial"/>
        <family val="2"/>
      </rPr>
      <t xml:space="preserve">,   Avanzó hasta  L= 7,0 metros , </t>
    </r>
    <r>
      <rPr>
        <sz val="11"/>
        <color rgb="FFFF0000"/>
        <rFont val="Arial"/>
        <family val="2"/>
      </rPr>
      <t xml:space="preserve">Galería de Conexión Vehicular No 3 </t>
    </r>
    <r>
      <rPr>
        <sz val="11"/>
        <rFont val="Arial"/>
        <family val="2"/>
      </rPr>
      <t>(4+445) (12+905) (Excavación mecanica+taladros, de los 4 primeros metros) y la Galería de</t>
    </r>
    <r>
      <rPr>
        <sz val="11"/>
        <color rgb="FFFF0000"/>
        <rFont val="Arial"/>
        <family val="2"/>
      </rPr>
      <t xml:space="preserve"> Conexión Peatonal No 6</t>
    </r>
    <r>
      <rPr>
        <sz val="11"/>
        <rFont val="Arial"/>
        <family val="2"/>
      </rPr>
      <t xml:space="preserve"> (4+940) (13+430) (Excavación mecanica+taladros, de los 4 primeros metros).</t>
    </r>
  </si>
  <si>
    <t xml:space="preserve">  PK2+500 - UF3.1B -Instalación de calibradores de 15 cm para control de lanzado de revestimiento, sección sostenimiento tipo SB-3. Portal Medellín.</t>
  </si>
  <si>
    <t xml:space="preserve"> PK2+600 - UF3.1D - Sector de túnel sin iluminación. Portal Medellín.</t>
  </si>
  <si>
    <t xml:space="preserve"> PK2+560  - UF3.1B - Instalación de concreto lanzado 25 MPa sin fibra para revestimiento (10 cm(, sección sostenimiento tipo SA-3. Portal Medellín.</t>
  </si>
  <si>
    <t xml:space="preserve"> PK2+675 - UF3.1D - Finalización galería peatonal N°3 Cale (PK0+087,4), , Sección sostenimiento SG-II. Portal Medellín.</t>
  </si>
  <si>
    <t xml:space="preserve"> PK2+790 - PK 2+870  - UF3.1B - Humedad generalizada y goteos persistentes en zona de revestimiento. Portal Medellín.</t>
  </si>
  <si>
    <t xml:space="preserve"> PK2+165 - UF3.1D - Perforación para instalación de anillo de pernos y montaje de carga explosiva (PK0+037,6), galería peatonal N°2, Sección sostenimiento SG-II. Portal Medellín.</t>
  </si>
  <si>
    <t xml:space="preserve">  PK2+465 - UF3.1B - Instalación de concreto lanzado 25 MPa sin fibra para revestimiento 15 cm, sección sostenimiento tipo SB-3. Portal Medellín.</t>
  </si>
  <si>
    <t xml:space="preserve"> PK0+804 - UF3.1.A - No se evidencia actividad en la PTAR. Portal Medellín.</t>
  </si>
  <si>
    <t>PK2+380 - UF3.1B - Pateros sin lanzado de concreto. Portal Medellín.</t>
  </si>
  <si>
    <t xml:space="preserve"> PK3+165 - UF3.1D - Sellado en Cale en Galería vehicular N°2, Sección sostenimiento SG-II. Portal Santa Fe.</t>
  </si>
  <si>
    <t xml:space="preserve"> PK3+165 - UF3.1D - Galería vehicular N°2, Sección sostenimiento SG-II. Portal Santa Fe.</t>
  </si>
  <si>
    <t xml:space="preserve">  PK 3+430 - UF3.1B -Instalación de concreto lanzado 25 Mpa sin fibra para instalación de revestimiento (15 cm), sección sostenimiento tipo SB-3. Portal Santa Fé.</t>
  </si>
  <si>
    <t xml:space="preserve"> PK 3+476 - UF3.1B -Instalación de calibradores de 10 cm para control de lanzado de revestimiento, sección sostenimiento tipo SA-3. Portal Santa Fé.</t>
  </si>
  <si>
    <t xml:space="preserve">  PK 3+410 - UF3.1B - La rasante presenta baches pronunciados e inundaciones; inexistencia de cunetas. Portal Santa Fe.</t>
  </si>
  <si>
    <t>PK 3+150 - UF3.1B - Perfilado de la rasante actual para completar sección de excavación. Portal Santa Fe.</t>
  </si>
  <si>
    <t>PK 3+580 - UF3.1B -Instalación de calibradores de 10 cm para control de lanzado de revestimiento, sección sostenimiento tipo SA-3. Portal Santa Fé.</t>
  </si>
  <si>
    <t xml:space="preserve"> PK 3+520 - UF3.1B -Instalación de concreto lanzado 25 Mpa sin fibra para revestimiento, sección sostenimiento tipo SB-3. Portal Santa Fé.</t>
  </si>
  <si>
    <t xml:space="preserve"> PK3+645 - UF3.1D - Finalización (cale) galería peatonal N°4 , Sección sostenimiento SG-II. Portal Santa Fe.</t>
  </si>
  <si>
    <r>
      <rPr>
        <b/>
        <sz val="11"/>
        <color rgb="FFFF0000"/>
        <rFont val="Arial"/>
        <family val="2"/>
      </rPr>
      <t>En la UF 1</t>
    </r>
    <r>
      <rPr>
        <sz val="11"/>
        <rFont val="Arial"/>
        <family val="2"/>
      </rPr>
      <t xml:space="preserve"> : En el periodo informado,  En recorrido de inspección de interventoría, se evidenció que el concesionario en el PK15+290, UF1 , se ejecutó traslado de tubería PVC 2 1/2" red de acueducto veredal.
Avance a la fecha UF1: Redes húmedas : 80%.
Avance a la fecha UF3: Redes húmedas : 0%.</t>
    </r>
  </si>
  <si>
    <t xml:space="preserve">En la UF 1: El concesionario en este periodo ejecuto las siguientes actividades: En recorrido de inspección de interventoría, se  evidenció que el concesionario no ejecutó actividades en este frente de obra activo.
Avance a la fecha UF1: Redes electricas:85% - Redes alumbrado público: 80% y Telecomunicaciones 82%.
En la UF3: El concesionario en este periodo ejecuto las siguientes actividades:  En recorrido de inspección de interventoría, se  evidenció que el concesionario, no ejecutó actividades en este frente de obra activo.
Avance a la fecha UF3: Redes electricas:98% - Redes alumbrado público: 90% y Telecomunicaciones 96%.
En recorrido de obra del, del  17 de septiembre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</si>
  <si>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0"/>
        <rFont val="Calibri"/>
        <family val="2"/>
        <scheme val="minor"/>
      </rPr>
      <t xml:space="preserve">PK0+000  a PK17+200, UF1  ACT 0/31. </t>
    </r>
    <r>
      <rPr>
        <sz val="10"/>
        <rFont val="Calibri"/>
        <family val="2"/>
        <scheme val="minor"/>
      </rPr>
      <t>No se evidencian actividades de traslado de redes.</t>
    </r>
  </si>
  <si>
    <r>
      <rPr>
        <b/>
        <sz val="10"/>
        <rFont val="Calibri"/>
        <family val="2"/>
        <scheme val="minor"/>
      </rPr>
      <t>PK0+000  a PK17+200, UF1  ACT 0/31</t>
    </r>
    <r>
      <rPr>
        <sz val="10"/>
        <rFont val="Calibri"/>
        <family val="2"/>
        <scheme val="minor"/>
      </rPr>
      <t>. No se evidencian actividades de traslado de redes.</t>
    </r>
  </si>
  <si>
    <r>
      <rPr>
        <b/>
        <sz val="10"/>
        <rFont val="Calibri"/>
        <family val="2"/>
        <scheme val="minor"/>
      </rPr>
      <t>PK15+290, UF1.</t>
    </r>
    <r>
      <rPr>
        <sz val="10"/>
        <rFont val="Calibri"/>
        <family val="2"/>
        <scheme val="minor"/>
      </rPr>
      <t xml:space="preserve"> Traslado de tubería PVC 2 1/2" red de acueducto veredal.</t>
    </r>
  </si>
  <si>
    <r>
      <rPr>
        <b/>
        <sz val="10"/>
        <rFont val="Calibri"/>
        <family val="2"/>
        <scheme val="minor"/>
      </rPr>
      <t>PK15+290, UF1.</t>
    </r>
    <r>
      <rPr>
        <sz val="10"/>
        <rFont val="Calibri"/>
        <family val="2"/>
        <scheme val="minor"/>
      </rPr>
      <t xml:space="preserve"> Traslado de tubería PVC 2 1/2" red de acueducto.</t>
    </r>
  </si>
  <si>
    <r>
      <rPr>
        <b/>
        <sz val="10"/>
        <rFont val="Calibri"/>
        <family val="2"/>
        <scheme val="minor"/>
      </rPr>
      <t xml:space="preserve"> PK 25+700 CI. </t>
    </r>
    <r>
      <rPr>
        <sz val="10"/>
        <rFont val="Calibri"/>
        <family val="2"/>
        <scheme val="minor"/>
      </rPr>
      <t>Instalación de tubería PVC 10'' y polietileno 110mm. Acueducto San Nicolas.</t>
    </r>
  </si>
  <si>
    <r>
      <rPr>
        <b/>
        <sz val="10"/>
        <rFont val="Calibri"/>
        <family val="2"/>
        <scheme val="minor"/>
      </rPr>
      <t xml:space="preserve">PK28+200 al PK28+470. </t>
    </r>
    <r>
      <rPr>
        <sz val="10"/>
        <rFont val="Calibri"/>
        <family val="2"/>
        <scheme val="minor"/>
      </rPr>
      <t>Actividad de  retiro de tubería  de 2",3" y 10.</t>
    </r>
  </si>
  <si>
    <r>
      <t xml:space="preserve">Actuación 47. PK28+250 al PK29+040. </t>
    </r>
    <r>
      <rPr>
        <sz val="10"/>
        <rFont val="Calibri"/>
        <family val="2"/>
        <scheme val="minor"/>
      </rPr>
      <t>Vestida de postes e instalación de vientos traslado de H,instalación de línea trifásica en el traslado de redes eléctricas; suministro y traslado de fibra óptica.</t>
    </r>
  </si>
  <si>
    <r>
      <rPr>
        <b/>
        <sz val="10"/>
        <rFont val="Calibri"/>
        <family val="2"/>
        <scheme val="minor"/>
      </rPr>
      <t xml:space="preserve">ACT 32. PK 18+175/18+205- UF 2.1- </t>
    </r>
    <r>
      <rPr>
        <sz val="10"/>
        <rFont val="Calibri"/>
        <family val="2"/>
        <scheme val="minor"/>
      </rPr>
      <t>Postes 26-12, 26-13 y 26-14, 9m- 510 kg.</t>
    </r>
  </si>
  <si>
    <t>Reunión comité de participación con la comunidad de la vereda La Potrera, socialización de las experiencias de proyectos productivos en otras comunidades.</t>
  </si>
  <si>
    <t>Socialización avance de obra UF 2.1, a la comunidad de la vereda Loma Hermosa.</t>
  </si>
  <si>
    <t>Recorrido de verificación de espacio publico y notificaciones de la ley 1228.</t>
  </si>
  <si>
    <t>Sensibilización de cultura vial a los conductores del proyecto, bajo el marco de la campaña de cultura vial #mecomprometo.</t>
  </si>
  <si>
    <t>Celebración de la semana de la movilidad en apoyo a la secretaria de movilidad y transito del municipio de Santa Fe de Antioquia.</t>
  </si>
  <si>
    <t>Lugar: Virtual, Reunión de socialización experiencias con proyectos productivos del proyecto, al comité de participación de la vereda La Potrera.</t>
  </si>
  <si>
    <t>Lugar: Vereda Loma Hermosa, socialización avance de obra UF 2</t>
  </si>
  <si>
    <t>Lugar: UF 1,Socialización y notificación ley 1228 e identificación de ocupación irregular en franja de retiro de la vía.</t>
  </si>
  <si>
    <t>Lugar: PK 13,00 , Sensibilización sobre cultura vial y campaña cultura vial  #mecomprometo a los conductores del proyecto.</t>
  </si>
  <si>
    <t>Lugar: Municipio de Santa Fe de Antioquia, apoyo a las actividades de las secretaria de movilidad y transporte del municipio.</t>
  </si>
  <si>
    <t>Durante la presente semana se reciben los reportes de las operadoras con respecto a los incidentes y accidentes ocurridos en las unidades funcionales del proyecto. Se presentaron siete (7) accidentes con siete (7) lesionados y un (1)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en funcionamiento.</t>
  </si>
  <si>
    <t>Actividades de Operación ejecutadas en la Fase de Construcción
Semana 258</t>
  </si>
  <si>
    <r>
      <rPr>
        <b/>
        <sz val="11"/>
        <rFont val="Arial"/>
        <family val="2"/>
      </rPr>
      <t>Ruta 6204 Túnel de Occidente-San Jerónimo</t>
    </r>
    <r>
      <rPr>
        <sz val="11"/>
        <rFont val="Arial"/>
        <family val="2"/>
      </rPr>
      <t xml:space="preserve">
- Actividades de limpieza de rocería del PR30+000 al PR 40+000. 
- Actividades de limpieza de cunetas del PR25+000 al PR 30+000. 
- Desvío entre el PR35+300 al PR37+600 Y  PR  30+800 al  31+500 se encuentran transitables.
- Zona Inestable PR34+900 sin movimiento. 
- Se realiza control vehicular PR20+500,  PR30+400, PR29+900, PR35+200 y PR39+700.</t>
    </r>
  </si>
  <si>
    <r>
      <rPr>
        <b/>
        <sz val="11"/>
        <rFont val="Arial"/>
        <family val="2"/>
      </rPr>
      <t xml:space="preserve">Ruta 6204  San Jerónimo-Santa Fe de Antioquia
</t>
    </r>
    <r>
      <rPr>
        <sz val="11"/>
        <rFont val="Arial"/>
        <family val="2"/>
      </rPr>
      <t xml:space="preserve">
-  Actividades de limpieza de cunetas del PR 08+000 al PR10+000
-  Actividades de limpieza de alcantarillas del PR 07+000 al PR10+000.
-  Actividades de limpieza de alcantarillas del PR06+000 al PR08+000.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</si>
  <si>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Zona Inestable del PR97+500  se presenta caída de material.
- La Vía se Encuentra Transitable.
- Se presentó derrumbe en el PR78+300 el 20 de septiembre, el cual fue atendido por la Concesión.
- Limpieza de Cunetas y Calzada PR85+000 al PR90+000
- Actividades Policía de Carreteras PR114+900 Y PR 73+000.
-  Actividades de Rocería del PR 63+000 al PR 68+000 y PR85+000 al PR90+000.
- Se realiza limpieza de obras transversales PR63+000 al PR69+000.</t>
    </r>
  </si>
  <si>
    <r>
      <rPr>
        <b/>
        <sz val="11"/>
        <rFont val="Arial"/>
        <family val="2"/>
      </rPr>
      <t>Ruta 6204 Túnel de Occidente-Medellín.</t>
    </r>
    <r>
      <rPr>
        <sz val="11"/>
        <rFont val="Arial"/>
        <family val="2"/>
      </rPr>
      <t xml:space="preserve">
- Se realiza control vehicular PR40+000 y paso alternado para el ingreso al túnel en portal Santa fé.
- El Peaje de Aburra   PR45+200. Se encuentra en Operación Normal. Con cobro normal.
- Se realiza seguimiento a la zona inestable del PR45+000 y se observa que no presenta movimientos.
- Limpieza de obras de drenaje longitudinal.
- Grúa y Ambulancia disponibles.
- Construcción de galerías al interior de túnel.
- Actividades Policía de Carreteras PR45+400. </t>
    </r>
  </si>
  <si>
    <r>
      <rPr>
        <b/>
        <sz val="11"/>
        <rFont val="Arial"/>
        <family val="2"/>
      </rPr>
      <t xml:space="preserve">Ruta 25B02 Bolombolo-Santa Fe de Antioquia.
</t>
    </r>
    <r>
      <rPr>
        <sz val="11"/>
        <rFont val="Arial"/>
        <family val="2"/>
      </rPr>
      <t xml:space="preserve">
- Construcción de muro en gaviones  PR44+200.
- La Vía se Encuentra en Operación Normal.
- Limpieza de Cunetas y Calzada PR11+000 al PR18+000.
- Ambulancia y Grúa Disponibles en  Anzá PR44+900.</t>
    </r>
    <r>
      <rPr>
        <sz val="11"/>
        <color theme="1"/>
        <rFont val="Arial"/>
        <family val="2"/>
      </rPr>
      <t xml:space="preserve">
- Se realizan labores de rocería PR51+000 al PR68+000.
- Se realiza reparación de juntas en el puente Quebrada Purco, control con pare y siga, en operación normal.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
- Construcción de muro en gaviones. PR44+700.</t>
    </r>
  </si>
  <si>
    <t>UF 4 Ruta 25B02 - PR18+600  LIMPIEZA DE CANAL.</t>
  </si>
  <si>
    <t>UF 4 Ruta 25B02 - PR36+100-REPARACION JUNTAS PUENTE QUEBRADA PURCO</t>
  </si>
  <si>
    <t>UF 4 Ruta 25B02 - CCO-SANTAFE-AMBULANCIA DISPONIBLE.</t>
  </si>
  <si>
    <t>UF 2.2 - PR 86+800-PR 88+000.  ROCERÍA.</t>
  </si>
  <si>
    <t>UF 2.2 - PR 88+400-LIMPIEZA DE CUNETAS</t>
  </si>
  <si>
    <t>UF 2.1  PR 8+500-9+800 ROCERÍA.</t>
  </si>
  <si>
    <t>UF 2.1  PR 9+300 LIMPIEZA DE CUNETAS Y OBRA TRANSVERSAL.</t>
  </si>
  <si>
    <t>UF 1  - PPR30+500 al 34+000. ROCERÍA.</t>
  </si>
  <si>
    <t>UF 1 - PR39+950. SEÑALIZACIÓN LED Y PARE Y SIGA A TÚNEL. OPERACIÓN NORMAL.</t>
  </si>
  <si>
    <t>UF 3 - PR 44+600.  ACCESO AL TÚNEL- PORTAL MEDELLÍN.</t>
  </si>
  <si>
    <t>UF 3 - PR 44+630 - CCO PORTAL MEDELLÍN.</t>
  </si>
  <si>
    <t>Jornada de trabajo virtual ANI - Interventoría de socialización y revisión de indicadores de evaluación propuestos para el seguimiento y control de la gesión ambiental del Poyecto Autopístas al Mar 1, en cumplimiento del comrpomiso acordado en el comité ambiental sostenido el 27-08-20.</t>
  </si>
  <si>
    <t>Visita de seguimiento conjunta Concesionario - Interventoría ejecución de medidas ambientales en Planta de materiales, concretos, asfalto, talleres, punto de acopio de residuos, sitio de almacenamiento y abastecimiento de combustible, y parque de vigas.</t>
  </si>
  <si>
    <t>Acompañamiento recorrido semanal realizado por el Concesionario para el avistamiento de fauna silvestre en el proyecto e identificación de puntos de atropellamiento de fauna, para proyección de los sitios de instalación de pasos de fauna silvestre exigidos en los acuerdos de sustracción</t>
  </si>
  <si>
    <t>3</t>
  </si>
  <si>
    <t>Visita de seguimiento conjunta Concesionario - Interventoría de verificación construcción y operación  viveros la Cuchilla y Naranjal, seguimiento implementación planes de compensación, restauración, rehabilitación ecologica y planes de inversión del 1%.</t>
  </si>
  <si>
    <t xml:space="preserve">Almacenamiento y revisión correspondencia ambiental recibida de parte del Concesionario en el periodo comprendido entre el 14-09-20 al 17-09-20 y actualización cuadros de control de Interventoría. </t>
  </si>
  <si>
    <t xml:space="preserve">2.1 </t>
  </si>
  <si>
    <t>Acompañamiento campañas de monitoreos de aguas superficiales y subterraneas, el cual fue realizado por el laboratorio MCS certificado por el IDEAM</t>
  </si>
  <si>
    <t>Seguimiento Fichas: 
PMA UF2.1: PMF-1, PMF-02, PMF-05, PMF-06, PMF-08, PMF-09, PMF-10, PMF-12, PMF-11, PMB-01, PMB-02, PMB-04 y PMB-05 Y PMB 06.
PMA UF1 y 3: PMF-01, PMF-02,PMF-06, PMF 09, PMF-11, PMF-16 , PMB-01, PMB-02, PMB-04 y PMB-05.
PAGA O y M Fichas: PBSE-4.1-11, PGH-3.2-10,PAC-2.5-08.
PAGA Mejoramiento Fichas: PAC-2.1-04, PGH-3.2-10,PAC-2.3-06,PAC-2.4-07,PAC-2.5-08 Y DAGA-1.3-03, PGH-3.1-09.</t>
  </si>
  <si>
    <t>Del 16-09-20 al 22-09-20</t>
  </si>
  <si>
    <t>Proyección y envió comunicado:
EPS4G-0983-20 radicado el 16-09-20 en DEVIMAR con consecutivo R-01-01-20200916001788</t>
  </si>
  <si>
    <t>ÉPSILON 4G, DEVIMAR</t>
  </si>
  <si>
    <t>ÉPSILON 4G, ANI</t>
  </si>
  <si>
    <t xml:space="preserve">ÉPSILON 4G, DEVIMAR, Consorcio Mar1 </t>
  </si>
  <si>
    <t>ÉPSILON 4G</t>
  </si>
  <si>
    <t>ÉPSILON 4G, MCS</t>
  </si>
  <si>
    <t>Elaboración informe semanal 258 y diligenciamiento Formato R-CEC-22 "Registro fotográfico"</t>
  </si>
  <si>
    <r>
      <t xml:space="preserve">1. ÁREA AMBIENTAL:
CONCLUSIONES:
</t>
    </r>
    <r>
      <rPr>
        <sz val="11"/>
        <color theme="1"/>
        <rFont val="Arial"/>
        <family val="2"/>
      </rPr>
      <t>-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inicio ejecución de labores de monitoreo exigidas en el periodo de septiembre de 2020.
-Se continua con la ejecución de las medidas ambientales por parte del Concesionario.
-ANLA con autos 3502 de 2020 y 3767 de 2020 avoca a conocimiento de actuacioes administrativas trasladas por corantioquia para los expedientes de las Resoluciones de Levantamiento de Veda Regional 4266, 4319 y 111.</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</si>
  <si>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rPr>
        <b/>
        <sz val="11"/>
        <rFont val="Calibri"/>
        <family val="2"/>
        <scheme val="minor"/>
      </rPr>
      <t xml:space="preserve">PMF-06
Planta PK 13
</t>
    </r>
    <r>
      <rPr>
        <sz val="11"/>
        <rFont val="Calibri"/>
        <family val="2"/>
        <scheme val="minor"/>
      </rPr>
      <t xml:space="preserve">El día 17/09/2020 se realizó la visita conjunta Interventoría – Mar 1, con el objetivo de realizar la verificación de los compromisos adquiridos en el acta generada en los días 22 y 28 de julio de 2020, además de realizar el seguimiento a los planes de manejo y permisos asociados determinados en la resolución N° 00606 de 2017 y sus modificaciones
Se cuenta con canales y disipadores de energía para el manejo de las aguas superficiales,  zona de taller, zona de preparación de concretos, l laboratorio de concretos, zona de oficinas, Se cuenta con un pozo séptico sellado al cual se le realiza mantenimiento periódico por parte de la empresa STAP ANTIOQUIA S.A.S. se cuenta con trampa de grasas para la zona de talleres la cual se le realiza mantenimiento con la empresa STAP ANTIOQUIA S.A.S.
Durante el recorrido se solicitó:
1. Aunque el sitio cuenta con una zona de acopio de residuos, se observó que los contenedores tienen mezcladas las bolsas con residuos peligrosos y residuos ordinarios (ver registro fotográfico), se requiere realizar la separación de estos residuos de manera inmediata.
2. En el momento de la visita se encontraron residuos sólidos dispersos (bolsas de agua, retales de madera y hierro) ver registro fotográfico, se reitera que debe realizarse jornadas de orden y aseo, remitir registro fotográfico del desarrollo de esta actividad.
3. Se reitera que se debe cubrir de la intemperie y retirar las llantas acopiadas en la zona de montallantas, ya que estas presentan aguas estancadas. 
4. Se reitera que se debe presentar soporte fotográfico de los mantenimientos que se efectúan por la empresa STAP a las trampas de grasas y el pozo séptico sellado, dado que esto no se pudo verificar al momento de la visita.
5. En la zona de acopio de residuos peligrosos y lavado de vehículos se presentan derrames de aceite (ver registro fotográfico), se solicita la recolección inmediata de esta sustancia, ya que por procesos de escorrentía o infiltración se puede afectar la calidad y la disponibilidad del recurso hídrico de la zona, además de contaminar el suelo.
6. Se reitera al Concesionario finalizar la construcción de los cárcamos en el taller, para que se asegure que los residuos líquidos producto del lavado de pisos y/o lluvia lleguen directamente a la trampa de grasas.
7. Se reitera instalar en la zona donde se ubica la planta de concretos una barrera en los sedimentadores, para evitar el transporte de sedimentos de concreto a lo largo de la estructura, esto teniendo en cuenta que durante la visita se evidenció trazas de sedimento de concreto en los canales.
8. En el momento de la visita los tanques sedimentadores se encontraban colmatados, se requiere realizar los mantenimientos a dichas estructuras.
</t>
    </r>
  </si>
  <si>
    <r>
      <t xml:space="preserve">PMB-04
PK 12+800
</t>
    </r>
    <r>
      <rPr>
        <sz val="11"/>
        <rFont val="Calibri"/>
        <family val="2"/>
        <scheme val="minor"/>
      </rPr>
      <t>La interventoría realiza seguimiento al rescate y reubicación de individuos entre los que se encuentran Cedros amarillos y Guayacanes(Imágenes 26-28)</t>
    </r>
  </si>
  <si>
    <t>PMB-01, PMB-02, PMB-04 y PMB-05.
PK 13+000 (Imágenes 29-30) y PK 12+773 (Imágenes 31-36), el concesionario realiza labores de rocería y podas de árboles, además en el sitio indicado el concesionario realizó el rescate de flora epífita (imagen 35), la cual fue trasladada al viviero temporal ubicado en la hacienda la Luz, donde se realiza el riego y el seguiemiento a la flora rescatada.</t>
  </si>
  <si>
    <r>
      <t xml:space="preserve">PM-01.
El Concesionario realizó el rescate a través de captura de una marmosa común (imagen 37) y dos reptiles correspondientes a las especies </t>
    </r>
    <r>
      <rPr>
        <i/>
        <sz val="11"/>
        <rFont val="Calibri"/>
        <family val="2"/>
        <scheme val="minor"/>
      </rPr>
      <t>Boa constricto</t>
    </r>
    <r>
      <rPr>
        <sz val="11"/>
        <rFont val="Calibri"/>
        <family val="2"/>
        <scheme val="minor"/>
      </rPr>
      <t xml:space="preserve">r (imágenes 38 y 39) y un </t>
    </r>
    <r>
      <rPr>
        <i/>
        <sz val="11"/>
        <rFont val="Calibri"/>
        <family val="2"/>
        <scheme val="minor"/>
      </rPr>
      <t xml:space="preserve">basiliscus basiliscus </t>
    </r>
    <r>
      <rPr>
        <sz val="11"/>
        <rFont val="Calibri"/>
        <family val="2"/>
        <scheme val="minor"/>
      </rPr>
      <t>(imágenes 40 y 41), con la ayuda de un médico veterinario, se les realizó el respectivo registro revisión general con el objetivo de determinar tamaño,  sexo y estado de salud  (imágenes 42 a 46), luego de esta revisión fueron liberados aguas arriba del cauce de la Q. la san juana (imágenes 47 y 48).</t>
    </r>
  </si>
  <si>
    <t>PMF-02. 
PK 11+800 (imágenes 49 y 50) El concesionario avanza en las alabores de estabilización de la banca.</t>
  </si>
  <si>
    <t>PMF-11. 
PK 12+773 El concesionario avanza en la construcción del Box coulvert, como primera medida se garantza el discurrir de las aguas pasantes y en segunda instancia se garantizará la conectividad del recurso entre los puntos de inicio y final de la obra a ejecutar. La desviación de la quebrada San Juana re realizó mediante ataguías.</t>
  </si>
  <si>
    <r>
      <t xml:space="preserve">PMF-02
PK 14+800 CI (Imágenes 53-55) y PK 17+600 (56-58), </t>
    </r>
    <r>
      <rPr>
        <sz val="11"/>
        <rFont val="Calibri"/>
        <family val="2"/>
        <scheme val="minor"/>
      </rPr>
      <t xml:space="preserve">El concesionario avanza en las labores de estabilización y protección de taludes con concreto lanzado, pernos y drenes horizontales.
</t>
    </r>
  </si>
  <si>
    <r>
      <rPr>
        <b/>
        <sz val="11"/>
        <rFont val="Calibri"/>
        <family val="2"/>
        <scheme val="minor"/>
      </rPr>
      <t>PMF 09
PK</t>
    </r>
    <r>
      <rPr>
        <sz val="11"/>
        <rFont val="Calibri"/>
        <family val="2"/>
        <scheme val="minor"/>
      </rPr>
      <t xml:space="preserve"> </t>
    </r>
    <r>
      <rPr>
        <b/>
        <sz val="11"/>
        <rFont val="Calibri"/>
        <family val="2"/>
        <scheme val="minor"/>
      </rPr>
      <t xml:space="preserve">17+400
</t>
    </r>
    <r>
      <rPr>
        <sz val="11"/>
        <rFont val="Calibri"/>
        <family val="2"/>
        <scheme val="minor"/>
      </rPr>
      <t>Para el suministro de lubricantes en el frente de obra, el Concesionario utiliza un “Carro Lubricador” el cual consistente en un camión adecuado con varios módulos para el suministro de lubricante nuevo y el recibo de lubricante usado.</t>
    </r>
  </si>
  <si>
    <r>
      <rPr>
        <b/>
        <sz val="11"/>
        <rFont val="Calibri"/>
        <family val="2"/>
        <scheme val="minor"/>
      </rPr>
      <t xml:space="preserve">PK 11+800 PMF-02 y PMF-01 </t>
    </r>
    <r>
      <rPr>
        <sz val="11"/>
        <rFont val="Calibri"/>
        <family val="2"/>
        <scheme val="minor"/>
      </rPr>
      <t>La interventoría realizó seguimiento al estado de la contingencia, Concesionario realiza retiro de material y dispoción en zonas autorizadas, cuenta con insrumentación en el sitio, construyó pedraplen y avanza con la reperflación de los taludes.</t>
    </r>
  </si>
  <si>
    <r>
      <rPr>
        <b/>
        <sz val="11"/>
        <rFont val="Calibri"/>
        <family val="2"/>
        <scheme val="minor"/>
      </rPr>
      <t>PMF-16
Frente de obra las grutas y Box coulvert la San Juana II</t>
    </r>
    <r>
      <rPr>
        <sz val="11"/>
        <rFont val="Calibri"/>
        <family val="2"/>
        <scheme val="minor"/>
      </rPr>
      <t xml:space="preserve">
Implementación de medidas de control de emisiones atmosféricas.(Imágenes 53-58)</t>
    </r>
  </si>
  <si>
    <t>Seguimiento a las medidas de manejo ambiental UF 2.1 y UF 1-Mejoramiento</t>
  </si>
  <si>
    <r>
      <t xml:space="preserve">PAC-2.1-04
PK 21+300-PAGA MEJORAMIENTO
</t>
    </r>
    <r>
      <rPr>
        <sz val="11"/>
        <rFont val="Calibri"/>
        <family val="2"/>
        <scheme val="minor"/>
      </rPr>
      <t>Se realiza mejoramiento de la carpeta de rodadura, Se reutiliza el material de corte de la vía para la estructura del Pavimento, se evidencia la actividad de conformación y compactación de material durante la actividad se evita la afectación de vegetación aledaña (Imágenes 1 y 2</t>
    </r>
    <r>
      <rPr>
        <b/>
        <sz val="11"/>
        <rFont val="Calibri"/>
        <family val="2"/>
        <scheme val="minor"/>
      </rPr>
      <t xml:space="preserve">). </t>
    </r>
    <r>
      <rPr>
        <sz val="11"/>
        <rFont val="Calibri"/>
        <family val="2"/>
        <scheme val="minor"/>
      </rPr>
      <t>en los frentes de obra no se evidencia comunidades cercanas que requieran de medidas de cerramiento con poliombra.</t>
    </r>
  </si>
  <si>
    <r>
      <t xml:space="preserve">PGH-3.2-10,PAC-2.3-06,PAC-2.4-07,PAC-2.5-08
PK 15+200-PAGA MEJORAMIENTO
</t>
    </r>
    <r>
      <rPr>
        <sz val="11"/>
        <color theme="1"/>
        <rFont val="Calibri"/>
        <family val="2"/>
        <scheme val="minor"/>
      </rPr>
      <t xml:space="preserve">-El sitio cuenta unidades sanitarias portátiles, el concesionario indicó que el desarrollo de la limpieza de las unidades se da por parte de la empresa encargada empresa STAP ANTIOQUIA S.A.S(Imagen 3)
-Se cuenta en el sitio con punto ecológico(Imagen 4)
-Se cuenta con acopios de fresado, dicho mateial sera reutilizado para el mejoramiento de vías internas del proyecto y vías terciarias en las veredas de la zona. como medidas de manejo el personal de operación de la Via realiza labores de limpieza de obras y cunetas(Imágenes 5 y 6).
</t>
    </r>
  </si>
  <si>
    <r>
      <t xml:space="preserve"> PGH-3.1-09, PAC 2.1-04, PMIT-5.3-17
PK 14+800(Imágenes 7 y 8)
PK21+800(Imagen 9)
</t>
    </r>
    <r>
      <rPr>
        <sz val="11"/>
        <rFont val="Calibri"/>
        <family val="2"/>
        <scheme val="minor"/>
      </rPr>
      <t xml:space="preserve">-Concesionario finalizó la ejecución de medidas de manejo de aguas superficiales en el talud de mejoramiento, se realizó instalación de malla electosoldada, concreto lanzado, perfilación del talud, rondas de coronación, anclajes y tubos drenantes.
-Concesionario ejecucta medidas de manejo de concretos para evitar derrames al suelo y cauces de agua, se utiliza vehículo mixer, se utilizan formaletas metalicas, se lleva al frente de obra la cantidad de mezcla necesaria para el vaciado.
Se avanza en la construcción de una estructura tipo box coulvert en el PK 21+800.
Los equipos usados en obra no ´resentan derrames ni daños
Se cuenta con los preoperacionales diligenciados por los conductores 
No se evidenció la ejecución de manetnimiento de equipos en campo 
</t>
    </r>
  </si>
  <si>
    <r>
      <t xml:space="preserve">PMF-1, PMF-06 y PMB 06.
</t>
    </r>
    <r>
      <rPr>
        <sz val="11"/>
        <rFont val="Calibri"/>
        <family val="2"/>
        <scheme val="minor"/>
      </rPr>
      <t>Dentro de las actividades planteadas por el concesionario en cuanto la Implementación de obras de protección de taludes, el concesionario realiza actividades de resiembra de pastos y riego en taludes donde la empradización mediante hidrosiembra que no obtuvo buenos resultados, PK 20+000CD. (imágenes 1-2), PK30+400 (imagen 3), PK30+200 (imagen 4), PK30+300. (Imgen 5), PK 30+500 CD (Imagen 6), PK 26+400 CI (Imágenes 7 y 8), PK 31+800 CD Imágenes (9-10) y PK 31+200 (imágenes (11-12) . Estas actividades están planteadas en pro de mejorar y recuperar la calidad paisajística alterada por las diferentes actividades del proyecto, La revegetalización minimiza al máximo la activación de procesos erosivos y contribuye a la restauración paisajística de las áreas intervenidas del proyecto.</t>
    </r>
  </si>
  <si>
    <r>
      <t xml:space="preserve">PMF-10
Río Aurrá
</t>
    </r>
    <r>
      <rPr>
        <sz val="11"/>
        <rFont val="Calibri"/>
        <family val="2"/>
        <scheme val="minor"/>
      </rPr>
      <t>El laboratorioMCS  realiza aforo del caudal del río Aurrá, 100 m aguas arriba y 100 m aguas abajo del punto de captación, se usa el método (área x velocidad), donde se usa un molinete, decámetro y contador.(Imágenes 13-18)</t>
    </r>
    <r>
      <rPr>
        <b/>
        <sz val="11"/>
        <rFont val="Calibri"/>
        <family val="2"/>
        <scheme val="minor"/>
      </rPr>
      <t xml:space="preserve">
</t>
    </r>
  </si>
  <si>
    <r>
      <t>PK 29+900 CD Sector de Guaimaral
PMF-06, PMF-08, PMF-12, PMB-02 y PMB-05,</t>
    </r>
    <r>
      <rPr>
        <sz val="11"/>
        <rFont val="Calibri"/>
        <family val="2"/>
        <scheme val="minor"/>
      </rPr>
      <t xml:space="preserve"> El Concesionario desarrolla en actividades de capacitación a los trabajadores, en temas relacionados con manejo paisajístico y manejo de aguas residuales domésticas y menejo adecuado de baños portátiles, orden y aseo en los frentes de obras, actividades de aprovechamiento forestal y corredores biológicos.</t>
    </r>
  </si>
  <si>
    <r>
      <t>PMF-05
Planta 2</t>
    </r>
    <r>
      <rPr>
        <sz val="11"/>
        <rFont val="Calibri"/>
        <family val="2"/>
        <scheme val="minor"/>
      </rPr>
      <t xml:space="preserve">. El día 17/09/2020 se realizó la visita conjunta Interventoría – Mar 1, con el objetivo de realizar la verificación de los compromisos adquiridos en el acta generada en los días 22 y 28 de julio de 2020, además de realizar el seguimiento a los planes de manejo y permisos asociados determinados en la resolución N° 00606 de 2017 y sus modificaciones, encontrandose los siguiente:
1. El sitio cuenta con tres unidades sanitarias portátiles, el concesionario indicó que el desarrollo de la limpieza de las unidades se da por parte de la empresa encargada empresa STAP ANTIOQUIA S.A.S 
2. Se cuenta en el sitio con punto ecológico y sitio de limpieza y bioseguridad.
3. Para el manejo de material particulado se realiza humectación de vías, carpado de volquetas, además, se cuenta con aislamiento perimetral en malla eslabonada a la cual se le instaló malla polisombra y un jarillón con alturas variables entre 2 y 3 metros en la zona de acopio de materiales.
4. Durante la visita no se identificó afectación de la vegetación por material particulado.
5. Durante la visita el concesionario informó que realizó un cambio en los sistemas de aspersión instalando sistemas de aspersión tipo vaporizadores, además se continua con la protección de las bandas trasportadoras de material del equipo de trituración. 
6. En esta planta no se generan vertimientos líquidos al suelo o al recurso agua.
7. La planta cuenta con señalización vial, senderos peatonales.
8. Se cuenta con trampa de grasa sellada en la Zona de almacenamiento de material asfaltico para atender derrames en caso de presentarse, a la fecha esta no requiere mantenimiento.
9. Se cuenta con una trampa de grasas sellada, la cual se realiza mantenimiento periódico.
Durante el recorrido se solicitó:
1.	Realizar una jornada de orden y aseo.
2.	Incluir la polisombra en la malla eslabonada.
3.	Presentar la planimetría asociada al sistema de manejo perimetral de las aguas superficiales.
4.	Para verificar el cumplimiento de los compromisos definidos en los numerales 1 a 3 se requiere implementar el desarrollo de estas actividades soportadas con registro fotográfico en un periodo menor a 15 días contados a partir de la fecha en que fue firmada la presente acta.
</t>
    </r>
    <r>
      <rPr>
        <b/>
        <sz val="11"/>
        <rFont val="Calibri"/>
        <family val="2"/>
        <scheme val="minor"/>
      </rPr>
      <t xml:space="preserve">
</t>
    </r>
  </si>
  <si>
    <r>
      <t xml:space="preserve">PMF-09 y PMF-10
PK 25+640 (imágenes 41-43). </t>
    </r>
    <r>
      <rPr>
        <sz val="11"/>
        <rFont val="Calibri"/>
        <family val="2"/>
        <scheme val="minor"/>
      </rPr>
      <t>El concesionario avanza en la construcción de obras hidráulicas menores, con como primera medida se garantizarán el discurrir de las aguas pasantes y en segunda instancia se garantizará la conectividad del recurso entre los puntos de inicio y final de la obra a ejecutar.</t>
    </r>
    <r>
      <rPr>
        <b/>
        <sz val="11"/>
        <rFont val="Calibri"/>
        <family val="2"/>
        <scheme val="minor"/>
      </rPr>
      <t xml:space="preserve"> 
</t>
    </r>
  </si>
  <si>
    <r>
      <rPr>
        <b/>
        <sz val="11"/>
        <rFont val="Calibri"/>
        <family val="2"/>
        <scheme val="minor"/>
      </rPr>
      <t>PMB-01, PMB-02, PMB-04 y PMB-05.</t>
    </r>
    <r>
      <rPr>
        <sz val="11"/>
        <rFont val="Calibri"/>
        <family val="2"/>
        <scheme val="minor"/>
      </rPr>
      <t xml:space="preserve">
</t>
    </r>
    <r>
      <rPr>
        <b/>
        <sz val="11"/>
        <rFont val="Calibri"/>
        <family val="2"/>
        <scheme val="minor"/>
      </rPr>
      <t>PK 21+500</t>
    </r>
    <r>
      <rPr>
        <sz val="11"/>
        <rFont val="Calibri"/>
        <family val="2"/>
        <scheme val="minor"/>
      </rPr>
      <t xml:space="preserve"> (Imágenes 44-49), el concesionario realiza labores de rocería en el sector indicado
</t>
    </r>
    <r>
      <rPr>
        <b/>
        <sz val="11"/>
        <rFont val="Calibri"/>
        <family val="2"/>
        <scheme val="minor"/>
      </rPr>
      <t>PK 26 +640</t>
    </r>
    <r>
      <rPr>
        <sz val="11"/>
        <rFont val="Calibri"/>
        <family val="2"/>
        <scheme val="minor"/>
      </rPr>
      <t xml:space="preserve"> (Imágenes 50-54)en las imágenes 79-83, el concesionario avanza en la actividades de podas de árboles, esta actividad se realiza con el objetivo de transladar redes eléctricas y alumbrado público  por interferencias con obras del proyecto, además en el sitio indicado el concesionario realizó el rescate de flora epífita, la cual fue trasladada al viviero temporal ubicado en la hacienda la Luz, donde se realiza el riego y el seguiemiento a la flora rescatada.</t>
    </r>
  </si>
  <si>
    <r>
      <t xml:space="preserve">PMB-01
PK 26+700 
</t>
    </r>
    <r>
      <rPr>
        <sz val="11"/>
        <rFont val="Calibri"/>
        <family val="2"/>
        <scheme val="minor"/>
      </rPr>
      <t>El concesionario realiza registros de atropellamiento de fauna Silvestre en el corredor vial, con el fin de validar los sitios que mayor frecuencia de ocurrencia, asociado al grupo taxonómico que se está viendo afectado con estos eventos.  Con la identificación de esta información, y la ubicación de la mayor ocurrencia del atropellamiento de fauna, se definen los sitios estratégicos para adelantar las adecuaciones como pasos de fauna silvestre</t>
    </r>
  </si>
  <si>
    <r>
      <t xml:space="preserve">PMF-02
Botadero Helí Botero
</t>
    </r>
    <r>
      <rPr>
        <sz val="11"/>
        <rFont val="Calibri"/>
        <family val="2"/>
        <scheme val="minor"/>
      </rPr>
      <t>La interventoría realizó seguimiento al botadero del señor Helí Botero el cual presta  servicios de disposición final de Residuos
de Construcción y Demolición -RCD-, ubicada en el predio "La Esperanza" de la vereda Loma Hermosa, zona rural del municipio de San Jerónimo, el cual no se encuentra en funcuinamiento hasta que "cumpla las obligaciones ambientales requeridas mediante el Acto Administrativo con radicado N° 160HX-ADM2009-4479 del 08 de septiembre de 2020 e InformeTécnico con radicado N° 160HX-IT2009-8071 del 08 de septiembre de 2020, cumplimiento de estas aprobadas por la Autoridad Ambiental Respectiva. 160HX-COI2009-20110" 
La interventoría evidenció en el seguimiento que se está trabajando para cumplir con las obligaciones correspondientes(Imágenes 61-64)</t>
    </r>
  </si>
  <si>
    <t xml:space="preserve"> </t>
  </si>
  <si>
    <r>
      <t xml:space="preserve">PMF-11
Manantial 36(Imagen 65
</t>
    </r>
    <r>
      <rPr>
        <sz val="11"/>
        <rFont val="Calibri"/>
        <family val="2"/>
        <scheme val="minor"/>
      </rPr>
      <t>-Se realizó calibración del equipo antes de inciar el monitoreo(Imágenes 66 y 67)
-Se realizó la toma de muestras para anáisis en el laboratorio(Imagen 68)
-Se realizó toma de parámetros in-situ(pH, conductividad, temperatura)(Imagen 69 y 70)
-Se realizó medición de caudal por método volumétrico(Imagen 71)
-Se realizó la preservación de las muestras garantizando que el pH &lt; 2,0 y que la nevera tenga una temperatura alrededor de 5°, para el desplazamiento de las mismas hasta el laboratorio.(Imagen 72)</t>
    </r>
  </si>
  <si>
    <r>
      <t xml:space="preserve">PMF-12
Río Aurrá
</t>
    </r>
    <r>
      <rPr>
        <sz val="11"/>
        <rFont val="Calibri"/>
        <family val="2"/>
        <scheme val="minor"/>
      </rPr>
      <t>El concesionario realiza captaciones en el río Aurrá, esto por medio de carrotanque, la interventoría revisó que no se esté afectando la ribera del río, que no se presenten derrames de aceite y que no se presenten derrames ni desperdicios por fugas. El concesionario cuenta con caudalímetro para llevar el control y cumplimiento del caudal autorizado, el operario lleva registro de este en su respectiva planilla y además cuenta con la rejilla en la manguera de captación para evitar la captura de peces.(Imágenes 69-72)</t>
    </r>
  </si>
  <si>
    <t>Seguimiento a las medidas de manejo ambiental UF1 y UF2.1- O Y M</t>
  </si>
  <si>
    <r>
      <rPr>
        <b/>
        <sz val="11"/>
        <rFont val="Calibri"/>
        <family val="2"/>
        <scheme val="minor"/>
      </rPr>
      <t>PBSE-4.1-11</t>
    </r>
    <r>
      <rPr>
        <sz val="11"/>
        <rFont val="Calibri"/>
        <family val="2"/>
        <scheme val="minor"/>
      </rPr>
      <t xml:space="preserve">
</t>
    </r>
    <r>
      <rPr>
        <b/>
        <sz val="11"/>
        <rFont val="Calibri"/>
        <family val="2"/>
        <scheme val="minor"/>
      </rPr>
      <t>PK 28+577, PK 28+900,29+100</t>
    </r>
    <r>
      <rPr>
        <sz val="11"/>
        <rFont val="Calibri"/>
        <family val="2"/>
        <scheme val="minor"/>
      </rPr>
      <t xml:space="preserve">
El concesionario realiza rocería de la cobertura vegetal en la vía existente, utilizando las herramientas y elementos de seguridad correspondientes.(Imágenes 1-4)</t>
    </r>
  </si>
  <si>
    <t>Seguimiento a las medidas de manejo ambiental UF 2.2 y UF 4-O Y M</t>
  </si>
  <si>
    <r>
      <t xml:space="preserve">PAC-2.5-08
CCO MANGLAR 
</t>
    </r>
    <r>
      <rPr>
        <sz val="11"/>
        <color theme="1"/>
        <rFont val="Calibri"/>
        <family val="2"/>
        <scheme val="minor"/>
      </rPr>
      <t>La interventoría realizó visita al CCO Manglar, donde se evidencia que cuentan con botes de basura debidamente marcados por colores para la disposición y separación de los residuos, también cuenta con el formato donde identifican el tipo y la cantidad de residuos peligros, los cuales son recolectados por la empresa Biológicos y Contaminados S.A.S(Imágenes 1-4)</t>
    </r>
  </si>
  <si>
    <r>
      <t xml:space="preserve">PBSE-4.1-11
PK 93+500,PK 87+900,PK 87+200
</t>
    </r>
    <r>
      <rPr>
        <sz val="11"/>
        <rFont val="Calibri"/>
        <family val="2"/>
        <scheme val="minor"/>
      </rPr>
      <t xml:space="preserve">El concesionario realiza poda de la cobertura vegetal en la vía existente, utilizando las herramientas y elementos de seguridad correspondientes.(Imágenes 5-8 y 10)
</t>
    </r>
    <r>
      <rPr>
        <b/>
        <sz val="11"/>
        <rFont val="Calibri"/>
        <family val="2"/>
        <scheme val="minor"/>
      </rPr>
      <t xml:space="preserve">Imagen 10 </t>
    </r>
    <r>
      <rPr>
        <sz val="11"/>
        <rFont val="Calibri"/>
        <family val="2"/>
        <scheme val="minor"/>
      </rPr>
      <t>Acompañamiento recorrido de identificación de puntos de atropellamiento de fauna y avistamiento de fauna silvestre</t>
    </r>
    <r>
      <rPr>
        <b/>
        <sz val="11"/>
        <rFont val="Calibri"/>
        <family val="2"/>
        <scheme val="minor"/>
      </rPr>
      <t xml:space="preserve">
</t>
    </r>
  </si>
  <si>
    <r>
      <t xml:space="preserve">PGH-3.2-10
Base satelital de operaciones Anzá
</t>
    </r>
    <r>
      <rPr>
        <sz val="11"/>
        <rFont val="Calibri"/>
        <family val="2"/>
        <scheme val="minor"/>
      </rPr>
      <t>Se realiza monitoreo de aguas residuales domésticas en el pozo séptico autorizado por Corantioquía mediante la resolución 160HX-1606-8355 10 de junio de 2016, el equipo de monitoreo cuenta con un equipo multiparámetro HACH para medir los parámetros in-situ, también realizan la correcta preservación de las muestras.</t>
    </r>
  </si>
  <si>
    <t>17/09/2020-23/09/2020</t>
  </si>
  <si>
    <t>REMISORIO 323 EN RESPUESTA AL OFICIO 02-01-20200903002662</t>
  </si>
  <si>
    <t>La Interventoría dejó "NO OBJETADO" la modificación al Avalúo del Predio MAR1_UF2_153</t>
  </si>
  <si>
    <t>REMISORIO 324 SALVEDAD DE LA INTERVENTORÍA, FRENTE A LA SOLICITUD DE COMPRA DEL ÁREA SOBRANTE PREDIO UF2_124.</t>
  </si>
  <si>
    <t>La Interventoría manifiesta que el Concesionario NO ha realizado ante la Interventoría solicitud de revisión, análisis y viabilidad o NO de compra de dicha área conforme a los lineamientos establecidos en el Apendice Técnico 7 Numral 4.3 literal © (¡¡¡), tambien resalta que la Gestión Predial es responsabilidad del Cocesionario conforme se determina en el contrato de Concesión 014 de 2015 parte general 13.2 Riesgos a Cargo del Concesionario.</t>
  </si>
  <si>
    <t>REMISORIO 326 CONCEPTO DE LA INTERVENTORÍA FRENTE A SOLICITUD DE CONCESIONARIO A 26° COMITÉ DE PREVIA APROBACIÓN SEGÚN OFICIO:02-01-20200908002723 (RADICADO ANI 2020-409-085694-2 DE FECHA 8/09/2020)</t>
  </si>
  <si>
    <t>La Interventoría da concepto respecto al predio que pretende llevar el Concesionario a VIGESIMO SEXTO (26°) Comité de Previa Aprobación de Aportes.</t>
  </si>
  <si>
    <t>COMITÉ DE PREVIA APROBACIÓN DE APORTES No. 26</t>
  </si>
  <si>
    <t>Se realizó COMITÉ DE PREVIA APROBACIÓN DE APORTES No.26 y se analizó el Predio MAR1_UF1_265.</t>
  </si>
  <si>
    <t>REMISORIO 327 CONCEPTO DE LA INTERVENTORÍA FRENTE A LA NOTIFICACIÓN QUE REALIZÓ EL CONCESIONARIO AL PRESUNTO "EVENTO EXIMENTE DE RESPONSABILIDAD QUE IMPIDE EL CUMPLIMIENTO DE LAS OBLIGACIONES CONTRACTUALES A CARGO DE LA CONCESIONARIA CON OCACIÓN DE LA FUERZA MAYOR PREDIAL ASOCIADA AL PREDIO 026 UBICADO EN EL SUBSECTOR 2.1 DE LA UNIDAD FUNCIONAL 2". CONTRATO DE CONCESIÓN No 014 DE 2015. PROYECTO DE CONCESIÓN VIAL AUTOPISTA AL MAR 1"; NOTIFICACIÓN QUE REALIZÓ MEDIANTE OFICIO 02-01-20200917002820</t>
  </si>
  <si>
    <t>La Interventoría verificó los soportes allegados y constató la gestión realizada por el Concesionario frente a los Eventos contemplados en el comunicado 02-01-20200917002820. En conclusión los hechos que aduce el Concesioinario como un Evento Eximente de Responsabilidad, "no enmarca dentro de los requisitos descritos"en la sección 1.62 parte general del Contrato de Concesión APP 014 de 2015.</t>
  </si>
  <si>
    <t>REMISORIO 328 RESPUESTA A SUS OFICIOS 02-01-20200917002820 NOTIFICACIÓN DE UN EVENTO EXIMENTE DE RESPONSABILIDAD QUE IMPIDE EL CUMPLIMIENTO DE LAS OBLIOGACIONES CONTRACTUALES A CARGO DE LA CONCESIONARIA CON OCACIÓN DE FUERZA MAYOR PREDIAL ASOCIADA AL PREDIO 026 UBICADO EN EL SUBSECTOR 2.1 DE LA UNIDAD FUNCIONAL 2.</t>
  </si>
  <si>
    <t>La Interventoría advierte, que esta NO hace parte del Contrato de Concesión, por tanto, nos damos por enterados de los hechos y circunstancias que el Concesionario refiere se constituye en un Evento Eximente de responsabilidad, razón por la cual emitimos nuestro concepto a la ANI en fecha 23/09/2020, no sin antes advertir que el mismo no es vinculante, dado que solo compete a la Agencia como parte del contrato, manifestar si acepta o no el EER.</t>
  </si>
  <si>
    <t>REMISORIO 333 CONCEPTO JURÍDICO FRENTE A LOS INFORMES SEMANALES NÚMERO 4 Y 5 PARA LOS PERIODOS COMPRENDIDOS ENTRE EL 5 AL 11 Y EL 12 AL 18 DE SEPTIEMBRE DE 2020, FRENTE AL EVENTO EXIMENTE DE RESPONSABILIDAD CON RELACIÓN AL PREDIO MAR1_UF2_026, COMUNICADOS DEL CONCESIONARIO NÚMEROS 02-01-20200911002762 Y 02-01-20200918002846</t>
  </si>
  <si>
    <t>La Interventoría en su respuesta al Concesionario, le informa que no ha determinado la aceptación del EER, y además menciona que a la fecha, la ANI tampoco se ha pronunciado respecto si acepta o no la ocurrencia del Evento Eximente de Responsabilidad.En consecuencia, esta interventoría deja claridad que a la fecha no se ha conceptuado sobre reparación alguna por el evento notificado por el concesionario, y por tanto, el informe solo tiene  efectos en el sentido de comunicar las actuaciones realizadas por éste para atenuar, disminuir y cumplir con sus obligaciones contractuales.</t>
  </si>
  <si>
    <t>FECHA  APROBACIÓN</t>
  </si>
  <si>
    <t>Descripción</t>
  </si>
  <si>
    <t>UF 1</t>
  </si>
  <si>
    <t>UF 2</t>
  </si>
  <si>
    <t>UF 3</t>
  </si>
  <si>
    <t>UF 4</t>
  </si>
  <si>
    <t>Ficha Social No Objetada</t>
  </si>
  <si>
    <t>Ficha Social Objetada</t>
  </si>
  <si>
    <t>No Aplica Compensación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</si>
</sst>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63"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b/>
      <sz val="12"/>
      <color rgb="FFFF0000"/>
      <name val="Arial"/>
      <family val="2"/>
    </font>
    <font>
      <sz val="11"/>
      <name val="Arial Narrow"/>
      <family val="2"/>
    </font>
    <font>
      <sz val="11"/>
      <color rgb="FFFF0000"/>
      <name val="Calibri"/>
      <family val="2"/>
      <scheme val="minor"/>
    </font>
    <font>
      <sz val="10"/>
      <color rgb="FFFF0000"/>
      <name val="Calibri"/>
      <family val="2"/>
      <scheme val="minor"/>
    </font>
    <font>
      <b/>
      <sz val="10"/>
      <color rgb="FF000000"/>
      <name val="Arial"/>
      <family val="2"/>
    </font>
    <font>
      <b/>
      <sz val="9"/>
      <color theme="1"/>
      <name val="Calibri"/>
      <family val="2"/>
      <scheme val="minor"/>
    </font>
    <font>
      <sz val="11"/>
      <color theme="3" tint="0.79998168889431442"/>
      <name val="Calibri"/>
      <family val="2"/>
      <scheme val="minor"/>
    </font>
    <font>
      <b/>
      <sz val="20"/>
      <color theme="1"/>
      <name val="Calibri"/>
      <family val="2"/>
      <scheme val="minor"/>
    </font>
    <font>
      <b/>
      <sz val="11"/>
      <color rgb="FFFF0000"/>
      <name val="Calibri"/>
      <family val="2"/>
      <scheme val="minor"/>
    </font>
    <font>
      <sz val="11"/>
      <color theme="1"/>
      <name val="Arial Narrow"/>
      <family val="2"/>
    </font>
    <font>
      <i/>
      <sz val="11"/>
      <name val="Calibri"/>
      <family val="2"/>
      <scheme val="minor"/>
    </font>
    <font>
      <b/>
      <sz val="10"/>
      <name val="Arial Narrow"/>
      <family val="2"/>
    </font>
    <font>
      <b/>
      <sz val="12"/>
      <color theme="1"/>
      <name val="Calibri"/>
      <family val="2"/>
      <scheme val="minor"/>
    </font>
    <font>
      <sz val="9"/>
      <color theme="1"/>
      <name val="Arial Narrow"/>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5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48">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7"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4"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2" fillId="0" borderId="1" xfId="15" applyFont="1" applyBorder="1" applyAlignment="1">
      <alignment horizontal="center" vertical="center" wrapText="1"/>
    </xf>
    <xf numFmtId="0" fontId="44" fillId="0" borderId="1" xfId="15" applyFont="1" applyBorder="1" applyAlignment="1">
      <alignment horizontal="center" vertical="center"/>
    </xf>
    <xf numFmtId="0" fontId="44" fillId="0" borderId="26" xfId="15" applyFont="1" applyBorder="1" applyAlignment="1">
      <alignment horizontal="center" vertical="center"/>
    </xf>
    <xf numFmtId="17" fontId="42" fillId="0" borderId="1" xfId="15" applyNumberFormat="1" applyFont="1" applyBorder="1" applyAlignment="1">
      <alignment horizontal="center"/>
    </xf>
    <xf numFmtId="0" fontId="44" fillId="0" borderId="1" xfId="15" applyFont="1" applyBorder="1" applyAlignment="1">
      <alignment horizontal="center"/>
    </xf>
    <xf numFmtId="0" fontId="44" fillId="0" borderId="26" xfId="15" applyFont="1" applyBorder="1" applyAlignment="1">
      <alignment horizontal="center"/>
    </xf>
    <xf numFmtId="0" fontId="45" fillId="0" borderId="21"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7" xfId="16" applyFont="1" applyBorder="1" applyAlignment="1">
      <alignment horizontal="center"/>
    </xf>
    <xf numFmtId="14" fontId="34" fillId="18" borderId="11" xfId="7" applyNumberFormat="1" applyFont="1" applyFill="1" applyBorder="1" applyAlignment="1">
      <alignment horizontal="center" vertical="center"/>
    </xf>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17" fontId="23" fillId="0" borderId="7" xfId="12" applyNumberFormat="1" applyFont="1" applyBorder="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2"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7" fillId="0" borderId="1" xfId="2"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1" xfId="0" applyFont="1" applyBorder="1" applyAlignment="1">
      <alignment horizontal="center" vertical="center" wrapText="1"/>
    </xf>
    <xf numFmtId="0" fontId="2" fillId="0" borderId="1" xfId="0" applyFont="1" applyBorder="1" applyAlignment="1">
      <alignment horizontal="right"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38" fontId="7" fillId="0" borderId="11" xfId="2" applyNumberFormat="1" applyFont="1" applyBorder="1" applyAlignment="1">
      <alignment horizontal="center" vertical="center" wrapText="1"/>
    </xf>
    <xf numFmtId="169" fontId="5" fillId="0" borderId="11" xfId="0" applyNumberFormat="1" applyFont="1" applyBorder="1" applyAlignment="1">
      <alignment horizontal="right" wrapText="1"/>
    </xf>
    <xf numFmtId="171"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0" fontId="52" fillId="0" borderId="0" xfId="0" applyFont="1" applyAlignment="1">
      <alignment wrapText="1"/>
    </xf>
    <xf numFmtId="38" fontId="9" fillId="0" borderId="1" xfId="2" applyNumberFormat="1" applyFont="1" applyBorder="1" applyAlignment="1">
      <alignment horizontal="center" vertical="center" wrapText="1"/>
    </xf>
    <xf numFmtId="169" fontId="51" fillId="0" borderId="1" xfId="0" applyNumberFormat="1" applyFont="1" applyBorder="1" applyAlignment="1">
      <alignment horizontal="right" vertical="center" wrapText="1"/>
    </xf>
    <xf numFmtId="169" fontId="51" fillId="0" borderId="1" xfId="0" applyNumberFormat="1" applyFont="1" applyBorder="1" applyAlignment="1">
      <alignment horizontal="center" vertical="center" wrapText="1"/>
    </xf>
    <xf numFmtId="169" fontId="9" fillId="0" borderId="1" xfId="0" applyNumberFormat="1" applyFont="1" applyBorder="1" applyAlignment="1">
      <alignment horizontal="right" wrapText="1"/>
    </xf>
    <xf numFmtId="171" fontId="9" fillId="16" borderId="1" xfId="0" applyNumberFormat="1" applyFont="1" applyFill="1" applyBorder="1" applyAlignment="1">
      <alignment horizontal="right" wrapText="1"/>
    </xf>
    <xf numFmtId="49" fontId="9" fillId="0" borderId="1" xfId="5" applyNumberFormat="1" applyFont="1" applyBorder="1" applyAlignment="1">
      <alignment horizontal="right"/>
    </xf>
    <xf numFmtId="169" fontId="2" fillId="0" borderId="1" xfId="0" applyNumberFormat="1" applyFont="1" applyBorder="1" applyAlignment="1">
      <alignment wrapText="1"/>
    </xf>
    <xf numFmtId="169" fontId="5" fillId="0" borderId="0" xfId="0" applyNumberFormat="1" applyFont="1" applyAlignment="1">
      <alignment horizontal="right" wrapText="1"/>
    </xf>
    <xf numFmtId="0" fontId="2" fillId="0" borderId="3" xfId="0" applyFont="1" applyBorder="1" applyAlignment="1">
      <alignment horizontal="center" vertical="center" wrapText="1"/>
    </xf>
    <xf numFmtId="0" fontId="20" fillId="0" borderId="0" xfId="0" applyFont="1" applyAlignment="1">
      <alignment wrapText="1"/>
    </xf>
    <xf numFmtId="169" fontId="3" fillId="0" borderId="1" xfId="0" applyNumberFormat="1" applyFont="1" applyBorder="1" applyAlignment="1">
      <alignmen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8" fillId="0" borderId="0" xfId="2" applyFont="1" applyAlignment="1">
      <alignment horizontal="left" vertical="center"/>
    </xf>
    <xf numFmtId="38" fontId="17" fillId="0" borderId="1" xfId="2" applyNumberFormat="1" applyFont="1" applyBorder="1" applyAlignment="1">
      <alignment horizontal="center" wrapText="1"/>
    </xf>
    <xf numFmtId="176" fontId="17" fillId="0" borderId="3" xfId="5" applyNumberFormat="1" applyFont="1" applyBorder="1" applyAlignment="1">
      <alignment wrapText="1"/>
    </xf>
    <xf numFmtId="171" fontId="53"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58" fillId="0" borderId="0" xfId="0" applyFont="1"/>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0" fontId="13" fillId="12" borderId="13" xfId="0" applyFont="1" applyFill="1" applyBorder="1" applyAlignment="1">
      <alignment horizontal="center" vertical="center" textRotation="90" wrapText="1"/>
    </xf>
    <xf numFmtId="0" fontId="0" fillId="0" borderId="0" xfId="12" applyFont="1"/>
    <xf numFmtId="38" fontId="7" fillId="6" borderId="1" xfId="0" applyNumberFormat="1" applyFont="1" applyFill="1" applyBorder="1" applyAlignment="1">
      <alignment horizontal="center" vertical="center" wrapText="1"/>
    </xf>
    <xf numFmtId="0" fontId="19" fillId="0" borderId="0" xfId="0" applyFont="1" applyAlignment="1">
      <alignment horizontal="left" vertical="top"/>
    </xf>
    <xf numFmtId="0" fontId="44" fillId="0" borderId="1" xfId="15" applyFont="1" applyBorder="1" applyAlignment="1">
      <alignment horizontal="center" vertical="center" wrapText="1"/>
    </xf>
    <xf numFmtId="0" fontId="44" fillId="0" borderId="1" xfId="15" applyFont="1" applyBorder="1" applyAlignment="1">
      <alignment horizontal="center" wrapText="1"/>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62" fillId="0" borderId="0" xfId="15" applyFont="1"/>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0" borderId="2" xfId="0" applyFont="1" applyBorder="1" applyAlignment="1">
      <alignment horizontal="center" vertical="center"/>
    </xf>
    <xf numFmtId="0" fontId="8" fillId="0" borderId="4" xfId="0" applyFont="1" applyBorder="1" applyAlignment="1">
      <alignment horizontal="center" vertical="center"/>
    </xf>
    <xf numFmtId="38" fontId="7" fillId="6" borderId="1"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0" fontId="7" fillId="0" borderId="1" xfId="0" applyFont="1" applyBorder="1" applyAlignment="1">
      <alignment horizontal="left"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14" fontId="7" fillId="6" borderId="1" xfId="0" applyNumberFormat="1"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7" fillId="0" borderId="1" xfId="0" applyNumberFormat="1" applyFont="1" applyFill="1" applyBorder="1" applyAlignment="1">
      <alignment horizontal="left" vertical="center" wrapText="1"/>
    </xf>
    <xf numFmtId="0" fontId="7" fillId="0" borderId="18" xfId="0" applyFont="1" applyFill="1" applyBorder="1" applyAlignment="1">
      <alignment horizontal="center" vertical="center" wrapText="1"/>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0" borderId="18" xfId="0" applyNumberFormat="1" applyFont="1" applyFill="1" applyBorder="1" applyAlignment="1">
      <alignment horizontal="left" vertical="center" wrapText="1"/>
    </xf>
    <xf numFmtId="0" fontId="7" fillId="0" borderId="1" xfId="0"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0" fontId="8" fillId="2" borderId="1" xfId="0" applyFont="1" applyFill="1" applyBorder="1" applyAlignment="1">
      <alignment horizontal="left"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8" fillId="0" borderId="1" xfId="2" applyFont="1" applyBorder="1" applyAlignment="1">
      <alignment horizontal="center" vertical="center" wrapText="1"/>
    </xf>
    <xf numFmtId="0" fontId="8" fillId="0" borderId="1"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7" fillId="0" borderId="3" xfId="2" applyFont="1" applyBorder="1" applyAlignment="1">
      <alignment horizontal="center" vertical="center"/>
    </xf>
    <xf numFmtId="10" fontId="8" fillId="0" borderId="1"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38" fontId="7" fillId="6" borderId="1" xfId="0" applyNumberFormat="1" applyFont="1" applyFill="1" applyBorder="1" applyAlignment="1">
      <alignment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0" fontId="6" fillId="0" borderId="1" xfId="0"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38" fontId="5" fillId="6" borderId="1" xfId="0" applyNumberFormat="1" applyFont="1" applyFill="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8" fillId="0" borderId="3" xfId="0" applyFont="1" applyBorder="1" applyAlignment="1">
      <alignment horizontal="center" vertical="center"/>
    </xf>
    <xf numFmtId="0" fontId="8" fillId="0" borderId="3"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0" borderId="1"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10" fontId="7" fillId="0" borderId="3"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7" fillId="0" borderId="1" xfId="2" applyFont="1" applyBorder="1" applyAlignment="1">
      <alignment horizontal="center" vertical="center" wrapText="1"/>
    </xf>
    <xf numFmtId="0" fontId="7" fillId="0" borderId="1" xfId="2" applyFont="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7" fillId="0" borderId="26" xfId="0" applyFont="1" applyBorder="1" applyAlignment="1">
      <alignment horizontal="left" vertical="center" wrapText="1"/>
    </xf>
    <xf numFmtId="2" fontId="8" fillId="4" borderId="1"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9" fontId="7" fillId="0" borderId="26" xfId="0" applyNumberFormat="1" applyFont="1" applyFill="1" applyBorder="1" applyAlignment="1">
      <alignment horizontal="center" vertical="center" wrapText="1"/>
    </xf>
    <xf numFmtId="0" fontId="7" fillId="0" borderId="11" xfId="0" applyFont="1" applyFill="1" applyBorder="1" applyAlignment="1">
      <alignment horizontal="center" vertical="center" wrapText="1"/>
    </xf>
    <xf numFmtId="14" fontId="7" fillId="0" borderId="26" xfId="0" applyNumberFormat="1" applyFont="1" applyFill="1" applyBorder="1" applyAlignment="1">
      <alignment horizontal="center"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38" fontId="7" fillId="0" borderId="27" xfId="0" applyNumberFormat="1" applyFont="1" applyFill="1" applyBorder="1" applyAlignment="1">
      <alignment horizontal="center" vertical="center" wrapText="1"/>
    </xf>
    <xf numFmtId="38" fontId="7" fillId="0" borderId="27" xfId="0" applyNumberFormat="1" applyFont="1" applyFill="1" applyBorder="1" applyAlignment="1">
      <alignment vertical="center" wrapText="1"/>
    </xf>
    <xf numFmtId="38" fontId="7" fillId="0" borderId="1" xfId="0" applyNumberFormat="1" applyFont="1" applyFill="1" applyBorder="1" applyAlignment="1">
      <alignment vertical="center" wrapText="1"/>
    </xf>
    <xf numFmtId="38" fontId="7" fillId="0" borderId="1" xfId="0" applyNumberFormat="1" applyFont="1" applyFill="1" applyBorder="1" applyAlignment="1">
      <alignment horizontal="center" vertical="center" wrapText="1"/>
    </xf>
    <xf numFmtId="9" fontId="8" fillId="0" borderId="3" xfId="1" applyNumberFormat="1" applyFont="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168" fontId="7" fillId="6" borderId="1" xfId="3" applyNumberFormat="1" applyFont="1" applyFill="1" applyBorder="1" applyAlignment="1">
      <alignment horizontal="center" vertical="center"/>
    </xf>
    <xf numFmtId="9" fontId="6" fillId="0" borderId="1" xfId="1" applyFont="1" applyBorder="1" applyAlignment="1">
      <alignment horizontal="center" vertical="center" wrapText="1"/>
    </xf>
    <xf numFmtId="9" fontId="8" fillId="0" borderId="1" xfId="0"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7" fillId="0" borderId="6"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9" xfId="0" applyFont="1" applyBorder="1" applyAlignment="1">
      <alignment horizontal="center" vertical="center" wrapText="1"/>
    </xf>
    <xf numFmtId="0" fontId="48" fillId="0" borderId="2" xfId="0" applyFont="1" applyBorder="1" applyAlignment="1">
      <alignment horizontal="center" vertical="center" wrapText="1"/>
    </xf>
    <xf numFmtId="0" fontId="48" fillId="0" borderId="3" xfId="0" applyFont="1" applyBorder="1" applyAlignment="1">
      <alignment horizontal="center" vertical="center" wrapText="1"/>
    </xf>
    <xf numFmtId="0" fontId="48" fillId="0" borderId="4"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9" fontId="7" fillId="0" borderId="1" xfId="1" applyNumberFormat="1"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7" fillId="0" borderId="1" xfId="0" applyNumberFormat="1" applyFont="1" applyBorder="1" applyAlignment="1">
      <alignment horizontal="left"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7" fillId="0" borderId="1" xfId="0" applyFont="1" applyFill="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5" fillId="0" borderId="1" xfId="0" applyFont="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0" fontId="7" fillId="0" borderId="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6" fillId="6" borderId="2" xfId="0" applyFont="1" applyFill="1" applyBorder="1" applyAlignment="1">
      <alignment horizontal="center" vertical="center" wrapText="1"/>
    </xf>
    <xf numFmtId="0" fontId="7" fillId="6" borderId="3"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30" xfId="0" applyFont="1" applyFill="1" applyBorder="1" applyAlignment="1">
      <alignment horizontal="center" vertical="center" wrapText="1"/>
    </xf>
    <xf numFmtId="0" fontId="5" fillId="6" borderId="23" xfId="0" applyFont="1" applyFill="1" applyBorder="1" applyAlignment="1">
      <alignment horizontal="center" vertical="center" wrapText="1"/>
    </xf>
    <xf numFmtId="0" fontId="5" fillId="6" borderId="55" xfId="0" applyFont="1" applyFill="1" applyBorder="1" applyAlignment="1">
      <alignment horizontal="center" vertical="center" wrapText="1"/>
    </xf>
    <xf numFmtId="0" fontId="5" fillId="6" borderId="52" xfId="0" applyFont="1" applyFill="1" applyBorder="1" applyAlignment="1">
      <alignment horizontal="center" vertical="center" wrapText="1"/>
    </xf>
    <xf numFmtId="0" fontId="5" fillId="6" borderId="49" xfId="0" applyFont="1" applyFill="1" applyBorder="1" applyAlignment="1">
      <alignment horizontal="center" vertical="center"/>
    </xf>
    <xf numFmtId="0" fontId="5" fillId="6" borderId="54" xfId="0" applyFont="1" applyFill="1" applyBorder="1" applyAlignment="1">
      <alignment horizontal="center" vertical="center"/>
    </xf>
    <xf numFmtId="0" fontId="4" fillId="0" borderId="0" xfId="0" applyFont="1" applyAlignment="1">
      <alignment horizont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48" fillId="0" borderId="5" xfId="0" applyFont="1" applyBorder="1" applyAlignment="1">
      <alignment horizontal="center" vertical="center" wrapText="1"/>
    </xf>
    <xf numFmtId="0" fontId="48" fillId="0" borderId="6" xfId="0" applyFont="1" applyBorder="1" applyAlignment="1">
      <alignment horizontal="center" vertical="center" wrapText="1"/>
    </xf>
    <xf numFmtId="0" fontId="48" fillId="0" borderId="7"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27" fillId="0" borderId="0" xfId="0" applyFont="1" applyAlignment="1">
      <alignment horizontal="left" vertical="top"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46" xfId="0" applyFont="1" applyBorder="1" applyAlignment="1">
      <alignment horizontal="center" vertical="center" wrapText="1"/>
    </xf>
    <xf numFmtId="0" fontId="7" fillId="0" borderId="12" xfId="0" applyFont="1" applyBorder="1" applyAlignment="1">
      <alignment horizontal="center" vertical="center" wrapText="1"/>
    </xf>
    <xf numFmtId="0" fontId="9" fillId="0" borderId="1" xfId="0" applyFont="1" applyBorder="1" applyAlignment="1">
      <alignment horizontal="center" vertical="center" wrapText="1"/>
    </xf>
    <xf numFmtId="38" fontId="7" fillId="0" borderId="11" xfId="0" applyNumberFormat="1" applyFont="1" applyFill="1" applyBorder="1" applyAlignment="1">
      <alignment horizontal="left" vertical="center" wrapText="1"/>
    </xf>
    <xf numFmtId="9" fontId="7" fillId="0" borderId="11" xfId="0" applyNumberFormat="1" applyFont="1" applyFill="1" applyBorder="1" applyAlignment="1">
      <alignment horizontal="center" vertical="center" wrapText="1"/>
    </xf>
    <xf numFmtId="14" fontId="7" fillId="0" borderId="37"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7" fillId="0" borderId="11" xfId="0" applyFont="1" applyBorder="1" applyAlignment="1">
      <alignment horizontal="center" vertical="center"/>
    </xf>
    <xf numFmtId="0" fontId="7" fillId="0" borderId="46" xfId="0" applyFont="1" applyBorder="1" applyAlignment="1">
      <alignment horizontal="center" vertical="center"/>
    </xf>
    <xf numFmtId="0" fontId="7" fillId="0" borderId="12" xfId="0" applyFont="1" applyBorder="1" applyAlignment="1">
      <alignment horizontal="center" vertical="center"/>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49" fontId="7" fillId="0" borderId="1"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27" xfId="0" applyFont="1" applyFill="1" applyBorder="1" applyAlignment="1">
      <alignment horizontal="center" vertical="center" wrapText="1"/>
    </xf>
    <xf numFmtId="38" fontId="7" fillId="0" borderId="27" xfId="0" applyNumberFormat="1" applyFont="1" applyFill="1" applyBorder="1" applyAlignment="1">
      <alignment horizontal="left" vertical="center" wrapText="1"/>
    </xf>
    <xf numFmtId="9" fontId="7" fillId="0" borderId="27" xfId="0" applyNumberFormat="1" applyFont="1" applyFill="1" applyBorder="1" applyAlignment="1">
      <alignment horizontal="center" vertical="center" wrapText="1"/>
    </xf>
    <xf numFmtId="14" fontId="7" fillId="0" borderId="28" xfId="0" applyNumberFormat="1" applyFont="1" applyFill="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6" fillId="0" borderId="6" xfId="0" applyFont="1" applyFill="1" applyBorder="1" applyAlignment="1">
      <alignment horizontal="left" vertical="center" wrapText="1"/>
    </xf>
    <xf numFmtId="0" fontId="6" fillId="0" borderId="7" xfId="0" applyFont="1" applyFill="1" applyBorder="1" applyAlignment="1">
      <alignment horizontal="left" vertical="center" wrapText="1"/>
    </xf>
    <xf numFmtId="0" fontId="7" fillId="0" borderId="25" xfId="2" applyFont="1" applyBorder="1" applyAlignment="1">
      <alignment horizontal="left" vertical="center" wrapText="1"/>
    </xf>
    <xf numFmtId="0" fontId="50" fillId="0" borderId="2" xfId="2" applyFont="1" applyBorder="1" applyAlignment="1">
      <alignment horizontal="left"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46" fillId="0" borderId="32" xfId="15" applyFont="1" applyBorder="1" applyAlignment="1">
      <alignment horizontal="left" vertical="center" wrapText="1"/>
    </xf>
    <xf numFmtId="0" fontId="46" fillId="0" borderId="38" xfId="15" applyFont="1" applyBorder="1" applyAlignment="1">
      <alignment horizontal="left" vertical="center" wrapText="1"/>
    </xf>
    <xf numFmtId="0" fontId="46" fillId="0" borderId="44" xfId="15" applyFont="1" applyBorder="1" applyAlignment="1">
      <alignment horizontal="left" vertical="center" wrapText="1"/>
    </xf>
    <xf numFmtId="0" fontId="19" fillId="0" borderId="2" xfId="0" applyFont="1" applyBorder="1" applyAlignment="1">
      <alignment horizontal="center" vertical="center"/>
    </xf>
    <xf numFmtId="0" fontId="19" fillId="0" borderId="25" xfId="0" applyFont="1" applyBorder="1" applyAlignment="1">
      <alignment horizontal="center" vertical="center"/>
    </xf>
    <xf numFmtId="0" fontId="46" fillId="0" borderId="43" xfId="15" applyFont="1" applyBorder="1" applyAlignment="1">
      <alignment horizontal="left" vertical="center" wrapText="1"/>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5" xfId="0" applyFont="1" applyBorder="1" applyAlignment="1">
      <alignment horizontal="center" vertical="center" wrapText="1"/>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6" fillId="0" borderId="53" xfId="15" applyFont="1" applyBorder="1" applyAlignment="1">
      <alignment horizontal="left" vertical="center" wrapText="1"/>
    </xf>
    <xf numFmtId="0" fontId="45" fillId="0" borderId="23" xfId="15" applyFont="1" applyBorder="1" applyAlignment="1">
      <alignment horizontal="center" vertical="center"/>
    </xf>
    <xf numFmtId="0" fontId="45" fillId="0" borderId="24" xfId="15" applyFont="1" applyBorder="1" applyAlignment="1">
      <alignment horizontal="center" vertical="center"/>
    </xf>
    <xf numFmtId="0" fontId="45" fillId="0" borderId="3" xfId="15" applyFont="1" applyBorder="1" applyAlignment="1">
      <alignment horizontal="center" vertical="center"/>
    </xf>
    <xf numFmtId="0" fontId="45" fillId="0" borderId="25" xfId="15" applyFont="1" applyBorder="1" applyAlignment="1">
      <alignment horizontal="center" vertical="center"/>
    </xf>
    <xf numFmtId="0" fontId="44" fillId="0" borderId="5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44" fillId="0" borderId="47" xfId="15" applyFont="1" applyBorder="1" applyAlignment="1">
      <alignment horizontal="center" vertical="center"/>
    </xf>
    <xf numFmtId="0" fontId="44" fillId="0" borderId="39" xfId="15" applyFont="1" applyBorder="1" applyAlignment="1">
      <alignment horizontal="center" vertical="center"/>
    </xf>
    <xf numFmtId="0" fontId="44" fillId="0" borderId="9" xfId="15" applyFont="1" applyBorder="1" applyAlignment="1">
      <alignment horizontal="center" vertical="center"/>
    </xf>
    <xf numFmtId="0" fontId="44" fillId="0" borderId="29" xfId="15" applyFont="1" applyBorder="1" applyAlignment="1">
      <alignment horizontal="center" vertical="center"/>
    </xf>
    <xf numFmtId="0" fontId="44" fillId="0" borderId="40" xfId="15" applyFont="1" applyBorder="1" applyAlignment="1">
      <alignment horizontal="center" vertical="center"/>
    </xf>
    <xf numFmtId="0" fontId="44" fillId="0" borderId="7"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 xfId="15" applyFont="1" applyBorder="1" applyAlignment="1">
      <alignment horizontal="center" vertical="center"/>
    </xf>
    <xf numFmtId="0" fontId="44" fillId="0" borderId="8" xfId="15" applyFont="1" applyBorder="1" applyAlignment="1">
      <alignment horizontal="center" vertical="center"/>
    </xf>
    <xf numFmtId="0" fontId="44" fillId="0" borderId="53" xfId="15" applyFont="1" applyBorder="1" applyAlignment="1">
      <alignment horizontal="center" vertical="center"/>
    </xf>
    <xf numFmtId="0" fontId="44" fillId="0" borderId="1" xfId="15" applyFont="1" applyBorder="1" applyAlignment="1">
      <alignment horizontal="center" vertical="center"/>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39" xfId="15" applyFont="1" applyBorder="1" applyAlignment="1">
      <alignment horizontal="center" vertical="center"/>
    </xf>
    <xf numFmtId="0" fontId="42" fillId="0" borderId="9" xfId="15" applyFont="1" applyBorder="1" applyAlignment="1">
      <alignment horizontal="center" vertical="center"/>
    </xf>
    <xf numFmtId="0" fontId="42" fillId="0" borderId="29" xfId="15" applyFont="1" applyBorder="1" applyAlignment="1">
      <alignment horizontal="center" vertical="center"/>
    </xf>
    <xf numFmtId="0" fontId="60" fillId="0" borderId="5" xfId="15" applyFont="1" applyBorder="1" applyAlignment="1">
      <alignment horizontal="center" vertical="center"/>
    </xf>
    <xf numFmtId="0" fontId="60" fillId="0" borderId="6" xfId="15" applyFont="1" applyBorder="1" applyAlignment="1">
      <alignment horizontal="center" vertical="center"/>
    </xf>
    <xf numFmtId="0" fontId="60" fillId="0" borderId="7" xfId="15" applyFont="1" applyBorder="1" applyAlignment="1">
      <alignment horizontal="center" vertical="center"/>
    </xf>
    <xf numFmtId="0" fontId="60" fillId="0" borderId="8" xfId="15" applyFont="1" applyBorder="1" applyAlignment="1">
      <alignment horizontal="center" vertical="center"/>
    </xf>
    <xf numFmtId="0" fontId="60" fillId="0" borderId="9" xfId="15" applyFont="1" applyBorder="1" applyAlignment="1">
      <alignment horizontal="center" vertical="center"/>
    </xf>
    <xf numFmtId="0" fontId="60" fillId="0" borderId="10" xfId="15" applyFont="1" applyBorder="1" applyAlignment="1">
      <alignment horizontal="center" vertical="center"/>
    </xf>
    <xf numFmtId="0" fontId="43" fillId="0" borderId="40"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39"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61" fillId="0" borderId="1" xfId="15" applyFont="1" applyBorder="1" applyAlignment="1">
      <alignment horizontal="center" vertical="center"/>
    </xf>
    <xf numFmtId="0" fontId="44" fillId="0" borderId="1" xfId="15" applyFont="1" applyBorder="1" applyAlignment="1">
      <alignment horizontal="center" vertical="center" wrapText="1"/>
    </xf>
    <xf numFmtId="0" fontId="44" fillId="0" borderId="1" xfId="15" applyFont="1" applyBorder="1" applyAlignment="1">
      <alignment horizontal="center"/>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2" fillId="0" borderId="1" xfId="0" applyNumberFormat="1" applyFont="1" applyBorder="1" applyAlignment="1">
      <alignmen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15" fontId="7" fillId="0" borderId="1" xfId="2" applyNumberFormat="1" applyFont="1" applyBorder="1" applyAlignment="1">
      <alignment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2" xfId="5" applyNumberFormat="1" applyFont="1" applyBorder="1" applyAlignment="1">
      <alignment wrapText="1"/>
    </xf>
    <xf numFmtId="176" fontId="1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0" fontId="6" fillId="0" borderId="1" xfId="0"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0" fontId="8" fillId="0" borderId="1" xfId="2" applyNumberFormat="1" applyFont="1" applyBorder="1" applyAlignment="1">
      <alignment horizontal="center" vertical="center" wrapText="1"/>
    </xf>
    <xf numFmtId="169" fontId="35" fillId="0" borderId="2" xfId="14" applyNumberFormat="1" applyBorder="1" applyAlignment="1">
      <alignment horizontal="right" wrapText="1"/>
    </xf>
    <xf numFmtId="169" fontId="35" fillId="0" borderId="4" xfId="14" applyNumberFormat="1" applyBorder="1" applyAlignment="1">
      <alignment horizontal="right" wrapText="1"/>
    </xf>
    <xf numFmtId="0" fontId="7" fillId="0" borderId="2" xfId="0" applyFont="1" applyBorder="1" applyAlignment="1">
      <alignment horizontal="left" wrapText="1"/>
    </xf>
    <xf numFmtId="0" fontId="7" fillId="0" borderId="4" xfId="0" applyFont="1" applyBorder="1" applyAlignment="1">
      <alignment horizontal="lef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169" fontId="0" fillId="0" borderId="1" xfId="0" applyNumberFormat="1" applyBorder="1" applyAlignment="1">
      <alignment horizontal="right" wrapText="1"/>
    </xf>
    <xf numFmtId="169" fontId="2" fillId="0" borderId="1" xfId="0" applyNumberFormat="1" applyFont="1" applyBorder="1" applyAlignment="1">
      <alignment horizontal="right" wrapText="1"/>
    </xf>
    <xf numFmtId="14" fontId="0" fillId="0" borderId="1" xfId="0" applyNumberFormat="1" applyBorder="1" applyAlignment="1">
      <alignment horizontal="right" wrapText="1"/>
    </xf>
    <xf numFmtId="169" fontId="7" fillId="0" borderId="1" xfId="5" applyNumberFormat="1" applyFont="1" applyBorder="1" applyAlignment="1">
      <alignment horizontal="right"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9" fontId="7" fillId="0" borderId="11" xfId="5" applyNumberFormat="1" applyFont="1" applyBorder="1" applyAlignment="1">
      <alignment horizontal="right" wrapText="1"/>
    </xf>
    <xf numFmtId="0" fontId="0" fillId="0" borderId="1" xfId="0" applyBorder="1" applyAlignment="1">
      <alignment horizontal="right"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0" fontId="19" fillId="0" borderId="1" xfId="0" applyFont="1" applyBorder="1" applyAlignment="1">
      <alignment horizontal="center" vertical="center"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3"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0" fontId="19"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8" xfId="2" applyNumberFormat="1" applyBorder="1" applyAlignment="1">
      <alignment horizontal="center"/>
    </xf>
    <xf numFmtId="15" fontId="11" fillId="0" borderId="10" xfId="2" applyNumberFormat="1" applyBorder="1" applyAlignment="1">
      <alignment horizont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69" fontId="5" fillId="0" borderId="1" xfId="0" applyNumberFormat="1" applyFont="1" applyBorder="1" applyAlignment="1">
      <alignment horizontal="center" vertical="center" wrapText="1"/>
    </xf>
    <xf numFmtId="0" fontId="9" fillId="0" borderId="1" xfId="2" applyFont="1" applyBorder="1" applyAlignment="1">
      <alignment horizontal="center" vertical="center" wrapText="1"/>
    </xf>
    <xf numFmtId="0" fontId="51" fillId="0" borderId="1" xfId="0" applyFont="1" applyBorder="1" applyAlignment="1">
      <alignment horizontal="center" vertical="center" wrapText="1"/>
    </xf>
    <xf numFmtId="0" fontId="9" fillId="0" borderId="1" xfId="0" applyFont="1" applyBorder="1" applyAlignment="1">
      <alignment horizontal="right" wrapText="1"/>
    </xf>
    <xf numFmtId="14" fontId="51" fillId="0" borderId="1" xfId="0" applyNumberFormat="1" applyFont="1" applyBorder="1" applyAlignment="1">
      <alignment horizontal="right" wrapText="1"/>
    </xf>
    <xf numFmtId="0" fontId="51" fillId="0" borderId="1" xfId="0" applyFont="1" applyBorder="1" applyAlignment="1">
      <alignment horizontal="right" wrapText="1"/>
    </xf>
    <xf numFmtId="169" fontId="9" fillId="0" borderId="1" xfId="5" applyNumberFormat="1" applyFon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1" xfId="12" applyFont="1" applyBorder="1" applyAlignment="1">
      <alignment horizontal="center" vertical="center"/>
    </xf>
    <xf numFmtId="0" fontId="26" fillId="0" borderId="0" xfId="12" applyFont="1" applyAlignment="1">
      <alignment horizontal="center" vertical="center"/>
    </xf>
    <xf numFmtId="0" fontId="26" fillId="0" borderId="20"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56" fillId="0" borderId="2" xfId="12" applyNumberFormat="1" applyFont="1" applyBorder="1" applyAlignment="1">
      <alignment horizontal="center" vertical="center"/>
    </xf>
    <xf numFmtId="0" fontId="56" fillId="0" borderId="3" xfId="12" applyFont="1" applyBorder="1" applyAlignment="1">
      <alignment horizontal="center" vertical="center"/>
    </xf>
    <xf numFmtId="0" fontId="56" fillId="0" borderId="4" xfId="12" applyFont="1" applyBorder="1" applyAlignment="1">
      <alignment horizontal="center" vertical="center"/>
    </xf>
    <xf numFmtId="0" fontId="40" fillId="0" borderId="40"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39"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6" xfId="12" applyNumberFormat="1" applyFont="1" applyBorder="1" applyAlignment="1">
      <alignment horizontal="center" vertical="center" shrinkToFit="1"/>
    </xf>
    <xf numFmtId="0" fontId="33" fillId="0" borderId="21" xfId="12" applyFont="1" applyBorder="1" applyAlignment="1">
      <alignment horizontal="center" vertical="center"/>
    </xf>
    <xf numFmtId="0" fontId="33" fillId="0" borderId="0" xfId="12" applyFont="1" applyAlignment="1">
      <alignment horizontal="center" vertical="center"/>
    </xf>
    <xf numFmtId="0" fontId="33" fillId="0" borderId="20"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2"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2"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10" fillId="14" borderId="53" xfId="7"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26"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47"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1"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2"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1"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37"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2" xfId="12" applyFont="1" applyFill="1" applyBorder="1" applyAlignment="1">
      <alignment horizontal="center" vertical="center" wrapText="1"/>
    </xf>
    <xf numFmtId="0" fontId="40" fillId="0" borderId="48" xfId="12" applyFont="1" applyBorder="1" applyAlignment="1">
      <alignment horizontal="center" vertical="center"/>
    </xf>
    <xf numFmtId="0" fontId="40" fillId="0" borderId="49" xfId="12" applyFont="1" applyBorder="1" applyAlignment="1">
      <alignment horizontal="center" vertical="center"/>
    </xf>
    <xf numFmtId="0" fontId="40" fillId="0" borderId="50" xfId="12" applyFont="1" applyBorder="1" applyAlignment="1">
      <alignment horizontal="center" vertical="center"/>
    </xf>
    <xf numFmtId="0" fontId="40" fillId="0" borderId="41" xfId="12" applyFont="1" applyBorder="1" applyAlignment="1">
      <alignment horizontal="center" vertical="center"/>
    </xf>
    <xf numFmtId="0" fontId="40" fillId="0" borderId="36" xfId="12" applyFont="1" applyBorder="1" applyAlignment="1">
      <alignment horizontal="center" vertical="center"/>
    </xf>
    <xf numFmtId="0" fontId="40" fillId="0" borderId="42"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2"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54" fillId="7" borderId="17" xfId="12" applyFont="1" applyFill="1" applyBorder="1" applyAlignment="1">
      <alignment horizontal="center" vertical="center" wrapText="1"/>
    </xf>
    <xf numFmtId="0" fontId="54" fillId="7" borderId="15" xfId="12" applyFont="1" applyFill="1" applyBorder="1" applyAlignment="1">
      <alignment horizontal="center" vertical="center" wrapText="1"/>
    </xf>
    <xf numFmtId="0" fontId="54" fillId="7" borderId="22" xfId="12" applyFont="1" applyFill="1" applyBorder="1" applyAlignment="1">
      <alignment horizontal="center" vertical="center" wrapText="1"/>
    </xf>
    <xf numFmtId="0" fontId="54" fillId="7" borderId="23" xfId="12" applyFont="1" applyFill="1" applyBorder="1" applyAlignment="1">
      <alignment horizontal="center" vertical="center" wrapText="1"/>
    </xf>
    <xf numFmtId="0" fontId="54" fillId="7" borderId="16" xfId="12" applyFont="1" applyFill="1" applyBorder="1" applyAlignment="1">
      <alignment horizontal="center" vertical="center" wrapText="1"/>
    </xf>
    <xf numFmtId="0" fontId="54" fillId="7" borderId="24" xfId="12"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18" borderId="2" xfId="7" applyNumberFormat="1" applyFont="1" applyFill="1" applyBorder="1" applyAlignment="1">
      <alignment horizontal="center" vertical="center"/>
    </xf>
    <xf numFmtId="14" fontId="34" fillId="18" borderId="3" xfId="7" applyNumberFormat="1" applyFont="1" applyFill="1" applyBorder="1" applyAlignment="1">
      <alignment horizontal="center" vertical="center"/>
    </xf>
    <xf numFmtId="14" fontId="34" fillId="18" borderId="4" xfId="7" applyNumberFormat="1" applyFont="1" applyFill="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2" xfId="12" applyFont="1" applyBorder="1" applyAlignment="1">
      <alignment horizontal="center" vertical="center"/>
    </xf>
    <xf numFmtId="0" fontId="40" fillId="0" borderId="23" xfId="12" applyFont="1" applyBorder="1" applyAlignment="1">
      <alignment horizontal="center" vertical="center"/>
    </xf>
    <xf numFmtId="0" fontId="40" fillId="0" borderId="20" xfId="12" applyFont="1" applyBorder="1" applyAlignment="1">
      <alignment horizontal="center" vertical="center"/>
    </xf>
    <xf numFmtId="0" fontId="33" fillId="0" borderId="22" xfId="12" applyFont="1" applyBorder="1" applyAlignment="1">
      <alignment horizontal="center" vertical="center"/>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1" xfId="12" applyBorder="1" applyAlignment="1">
      <alignment horizontal="center"/>
    </xf>
    <xf numFmtId="0" fontId="2" fillId="0" borderId="0" xfId="12" applyAlignment="1">
      <alignment horizontal="center"/>
    </xf>
    <xf numFmtId="0" fontId="2" fillId="0" borderId="20" xfId="12" applyBorder="1" applyAlignment="1">
      <alignment horizontal="center"/>
    </xf>
    <xf numFmtId="0" fontId="2" fillId="0" borderId="22"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57" fillId="20" borderId="15" xfId="12" applyFont="1" applyFill="1" applyBorder="1" applyAlignment="1">
      <alignment horizontal="center" vertical="center" wrapText="1"/>
    </xf>
    <xf numFmtId="0" fontId="57" fillId="20" borderId="16" xfId="12" applyFont="1" applyFill="1" applyBorder="1" applyAlignment="1">
      <alignment horizontal="center" vertical="center" wrapText="1"/>
    </xf>
    <xf numFmtId="0" fontId="57" fillId="20" borderId="22" xfId="12" applyFont="1" applyFill="1" applyBorder="1" applyAlignment="1">
      <alignment horizontal="center" vertical="center" wrapText="1"/>
    </xf>
    <xf numFmtId="0" fontId="57" fillId="20" borderId="23" xfId="12" applyFont="1" applyFill="1" applyBorder="1" applyAlignment="1">
      <alignment horizontal="center" vertical="center" wrapText="1"/>
    </xf>
    <xf numFmtId="0" fontId="57" fillId="20" borderId="24" xfId="12" applyFont="1" applyFill="1" applyBorder="1" applyAlignment="1">
      <alignment horizontal="center" vertical="center" wrapText="1"/>
    </xf>
    <xf numFmtId="0" fontId="3" fillId="0" borderId="51" xfId="12" applyFont="1" applyBorder="1" applyAlignment="1">
      <alignment horizontal="center" vertical="center"/>
    </xf>
    <xf numFmtId="0" fontId="3" fillId="0" borderId="25" xfId="12" applyFont="1" applyBorder="1" applyAlignment="1">
      <alignment horizontal="center" vertical="center"/>
    </xf>
    <xf numFmtId="0" fontId="23" fillId="0" borderId="2" xfId="12" applyFont="1" applyBorder="1" applyAlignment="1">
      <alignment horizontal="center" vertical="center"/>
    </xf>
    <xf numFmtId="0" fontId="23" fillId="0" borderId="25" xfId="12" applyFont="1" applyBorder="1" applyAlignment="1">
      <alignment horizontal="center" vertical="center"/>
    </xf>
    <xf numFmtId="0" fontId="25" fillId="6" borderId="41" xfId="12" applyFont="1" applyFill="1" applyBorder="1" applyAlignment="1">
      <alignment horizontal="justify" vertical="top" wrapText="1"/>
    </xf>
    <xf numFmtId="0" fontId="25" fillId="6" borderId="36" xfId="12" applyFont="1" applyFill="1" applyBorder="1" applyAlignment="1">
      <alignment horizontal="justify" vertical="top" wrapText="1"/>
    </xf>
    <xf numFmtId="0" fontId="25" fillId="6" borderId="42" xfId="12" applyFont="1" applyFill="1" applyBorder="1" applyAlignment="1">
      <alignment horizontal="justify" vertical="top" wrapText="1"/>
    </xf>
    <xf numFmtId="0" fontId="3" fillId="14" borderId="21"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0"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23" fillId="6" borderId="41" xfId="12" applyFont="1" applyFill="1" applyBorder="1" applyAlignment="1">
      <alignment horizontal="justify" vertical="top" wrapText="1"/>
    </xf>
    <xf numFmtId="0" fontId="23" fillId="14" borderId="21"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0"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47" xfId="12" applyFont="1" applyBorder="1" applyAlignment="1">
      <alignment horizontal="center" vertical="center"/>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33" fillId="0" borderId="12" xfId="12" applyFont="1" applyBorder="1" applyAlignment="1">
      <alignment horizontal="center" vertical="center"/>
    </xf>
    <xf numFmtId="0" fontId="33" fillId="0" borderId="1" xfId="12" applyFont="1" applyBorder="1" applyAlignment="1">
      <alignment horizontal="center" vertical="center"/>
    </xf>
    <xf numFmtId="0" fontId="23" fillId="6" borderId="1" xfId="12" applyFont="1" applyFill="1" applyBorder="1" applyAlignment="1">
      <alignment horizontal="left" vertical="top" wrapText="1"/>
    </xf>
    <xf numFmtId="0" fontId="23" fillId="6" borderId="56" xfId="12" applyFont="1" applyFill="1" applyBorder="1" applyAlignment="1">
      <alignment horizontal="left" vertical="top" wrapText="1"/>
    </xf>
    <xf numFmtId="0" fontId="23" fillId="6" borderId="57" xfId="12" applyFont="1" applyFill="1" applyBorder="1" applyAlignment="1">
      <alignment horizontal="left" vertical="top" wrapText="1"/>
    </xf>
    <xf numFmtId="0" fontId="23" fillId="6" borderId="58" xfId="12" applyFont="1" applyFill="1" applyBorder="1" applyAlignment="1">
      <alignment horizontal="left" vertical="top" wrapText="1"/>
    </xf>
    <xf numFmtId="0" fontId="25" fillId="6" borderId="1" xfId="12" applyFont="1" applyFill="1" applyBorder="1" applyAlignment="1">
      <alignment horizontal="justify" vertical="top" wrapText="1"/>
    </xf>
    <xf numFmtId="0" fontId="23" fillId="6" borderId="41" xfId="12" applyFont="1" applyFill="1" applyBorder="1" applyAlignment="1">
      <alignment horizontal="justify" wrapText="1"/>
    </xf>
    <xf numFmtId="0" fontId="25" fillId="6" borderId="36" xfId="12" applyFont="1" applyFill="1" applyBorder="1" applyAlignment="1">
      <alignment horizontal="justify" wrapText="1"/>
    </xf>
    <xf numFmtId="0" fontId="25" fillId="6" borderId="42" xfId="12" applyFont="1" applyFill="1" applyBorder="1" applyAlignment="1">
      <alignment horizontal="justify" wrapText="1"/>
    </xf>
    <xf numFmtId="0" fontId="55" fillId="0" borderId="21" xfId="12" applyFont="1" applyBorder="1" applyAlignment="1">
      <alignment horizontal="center" vertical="center"/>
    </xf>
    <xf numFmtId="0" fontId="55" fillId="0" borderId="0" xfId="12" applyFont="1" applyAlignment="1">
      <alignment horizontal="center" vertical="center"/>
    </xf>
    <xf numFmtId="0" fontId="55" fillId="0" borderId="20" xfId="12" applyFont="1" applyBorder="1" applyAlignment="1">
      <alignment horizontal="center" vertical="center"/>
    </xf>
    <xf numFmtId="0" fontId="3" fillId="6" borderId="41" xfId="12" applyFont="1" applyFill="1" applyBorder="1" applyAlignment="1">
      <alignment horizontal="justify" vertical="top" wrapText="1"/>
    </xf>
    <xf numFmtId="0" fontId="3" fillId="6" borderId="36" xfId="12" applyFont="1" applyFill="1" applyBorder="1" applyAlignment="1">
      <alignment horizontal="justify" vertical="top" wrapText="1"/>
    </xf>
    <xf numFmtId="0" fontId="3" fillId="6" borderId="42" xfId="12" applyFont="1" applyFill="1" applyBorder="1" applyAlignment="1">
      <alignment horizontal="justify" vertical="top" wrapText="1"/>
    </xf>
    <xf numFmtId="0" fontId="25" fillId="6" borderId="1" xfId="12" applyFont="1" applyFill="1" applyBorder="1" applyAlignment="1">
      <alignment horizontal="left" vertical="top"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9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4.xml"/><Relationship Id="rId26" Type="http://schemas.openxmlformats.org/officeDocument/2006/relationships/externalLink" Target="externalLinks/externalLink12.xml"/><Relationship Id="rId39" Type="http://schemas.openxmlformats.org/officeDocument/2006/relationships/externalLink" Target="externalLinks/externalLink25.xml"/><Relationship Id="rId3" Type="http://schemas.openxmlformats.org/officeDocument/2006/relationships/worksheet" Target="worksheets/sheet3.xml"/><Relationship Id="rId21" Type="http://schemas.openxmlformats.org/officeDocument/2006/relationships/externalLink" Target="externalLinks/externalLink7.xml"/><Relationship Id="rId34" Type="http://schemas.openxmlformats.org/officeDocument/2006/relationships/externalLink" Target="externalLinks/externalLink20.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3.xml"/><Relationship Id="rId25" Type="http://schemas.openxmlformats.org/officeDocument/2006/relationships/externalLink" Target="externalLinks/externalLink11.xml"/><Relationship Id="rId33" Type="http://schemas.openxmlformats.org/officeDocument/2006/relationships/externalLink" Target="externalLinks/externalLink19.xml"/><Relationship Id="rId38" Type="http://schemas.openxmlformats.org/officeDocument/2006/relationships/externalLink" Target="externalLinks/externalLink24.xml"/><Relationship Id="rId2" Type="http://schemas.openxmlformats.org/officeDocument/2006/relationships/worksheet" Target="worksheets/sheet2.xml"/><Relationship Id="rId16" Type="http://schemas.openxmlformats.org/officeDocument/2006/relationships/externalLink" Target="externalLinks/externalLink2.xml"/><Relationship Id="rId20" Type="http://schemas.openxmlformats.org/officeDocument/2006/relationships/externalLink" Target="externalLinks/externalLink6.xml"/><Relationship Id="rId29" Type="http://schemas.openxmlformats.org/officeDocument/2006/relationships/externalLink" Target="externalLinks/externalLink15.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0.xml"/><Relationship Id="rId32" Type="http://schemas.openxmlformats.org/officeDocument/2006/relationships/externalLink" Target="externalLinks/externalLink18.xml"/><Relationship Id="rId37" Type="http://schemas.openxmlformats.org/officeDocument/2006/relationships/externalLink" Target="externalLinks/externalLink23.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1.xml"/><Relationship Id="rId23" Type="http://schemas.openxmlformats.org/officeDocument/2006/relationships/externalLink" Target="externalLinks/externalLink9.xml"/><Relationship Id="rId28" Type="http://schemas.openxmlformats.org/officeDocument/2006/relationships/externalLink" Target="externalLinks/externalLink14.xml"/><Relationship Id="rId36" Type="http://schemas.openxmlformats.org/officeDocument/2006/relationships/externalLink" Target="externalLinks/externalLink22.xml"/><Relationship Id="rId10" Type="http://schemas.openxmlformats.org/officeDocument/2006/relationships/worksheet" Target="worksheets/sheet10.xml"/><Relationship Id="rId19" Type="http://schemas.openxmlformats.org/officeDocument/2006/relationships/externalLink" Target="externalLinks/externalLink5.xml"/><Relationship Id="rId31" Type="http://schemas.openxmlformats.org/officeDocument/2006/relationships/externalLink" Target="externalLinks/externalLink17.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8.xml"/><Relationship Id="rId27" Type="http://schemas.openxmlformats.org/officeDocument/2006/relationships/externalLink" Target="externalLinks/externalLink13.xml"/><Relationship Id="rId30" Type="http://schemas.openxmlformats.org/officeDocument/2006/relationships/externalLink" Target="externalLinks/externalLink16.xml"/><Relationship Id="rId35" Type="http://schemas.openxmlformats.org/officeDocument/2006/relationships/externalLink" Target="externalLinks/externalLink21.xml"/><Relationship Id="rId43"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(Formato!$F$238:$G$238,Formato!$H$238:$I$238)</c:f>
              <c:strCache>
                <c:ptCount val="3"/>
                <c:pt idx="0">
                  <c:v>Programado</c:v>
                </c:pt>
                <c:pt idx="2">
                  <c:v>Ejecutado</c:v>
                </c:pt>
              </c:strCache>
            </c:strRef>
          </c:cat>
          <c:val>
            <c:numRef>
              <c:f>(Formato!$F$239:$G$239,Formato!$H$239:$I$239)</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244984352"/>
        <c:axId val="-244987616"/>
      </c:barChart>
      <c:catAx>
        <c:axId val="-2449843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44987616"/>
        <c:crosses val="autoZero"/>
        <c:auto val="0"/>
        <c:lblAlgn val="ctr"/>
        <c:lblOffset val="100"/>
        <c:tickMarkSkip val="1"/>
        <c:noMultiLvlLbl val="0"/>
      </c:catAx>
      <c:valAx>
        <c:axId val="-2449876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449843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(Formato!$E$153:$F$153,Formato!$G$153:$H$153)</c:f>
              <c:strCache>
                <c:ptCount val="3"/>
                <c:pt idx="0">
                  <c:v>Programado</c:v>
                </c:pt>
                <c:pt idx="2">
                  <c:v>Ejecutado</c:v>
                </c:pt>
              </c:strCache>
            </c:strRef>
          </c:cat>
          <c:val>
            <c:numRef>
              <c:f>(Formato!$E$154:$F$154,Formato!$G$154:$H$154)</c:f>
              <c:numCache>
                <c:formatCode>0.00%</c:formatCode>
                <c:ptCount val="4"/>
                <c:pt idx="0">
                  <c:v>0.6331</c:v>
                </c:pt>
                <c:pt idx="2">
                  <c:v>0.76419999999999999</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244982720"/>
        <c:axId val="-244978368"/>
      </c:barChart>
      <c:catAx>
        <c:axId val="-2449827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44978368"/>
        <c:crosses val="autoZero"/>
        <c:auto val="0"/>
        <c:lblAlgn val="ctr"/>
        <c:lblOffset val="100"/>
        <c:tickMarkSkip val="1"/>
        <c:noMultiLvlLbl val="0"/>
      </c:catAx>
      <c:valAx>
        <c:axId val="-2449783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449827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(Formato!$F$200:$G$200,Formato!$H$200:$I$200)</c:f>
              <c:strCache>
                <c:ptCount val="3"/>
                <c:pt idx="0">
                  <c:v>Programado</c:v>
                </c:pt>
                <c:pt idx="2">
                  <c:v>Ejecutado</c:v>
                </c:pt>
              </c:strCache>
            </c:strRef>
          </c:cat>
          <c:val>
            <c:numRef>
              <c:f>(Formato!$F$201:$G$201,Formato!$H$201:$I$201)</c:f>
              <c:numCache>
                <c:formatCode>0.00%</c:formatCode>
                <c:ptCount val="4"/>
                <c:pt idx="0">
                  <c:v>0.44780000000000003</c:v>
                </c:pt>
                <c:pt idx="2">
                  <c:v>0.5766</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244988160"/>
        <c:axId val="-244982176"/>
      </c:barChart>
      <c:catAx>
        <c:axId val="-2449881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44982176"/>
        <c:crosses val="autoZero"/>
        <c:auto val="0"/>
        <c:lblAlgn val="ctr"/>
        <c:lblOffset val="100"/>
        <c:tickMarkSkip val="1"/>
        <c:noMultiLvlLbl val="0"/>
      </c:catAx>
      <c:valAx>
        <c:axId val="-2449821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449881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(Formato!$E$253:$F$253,Formato!$G$253:$H$253)</c:f>
              <c:strCache>
                <c:ptCount val="3"/>
                <c:pt idx="0">
                  <c:v>Programado</c:v>
                </c:pt>
                <c:pt idx="2">
                  <c:v>Ejecutado</c:v>
                </c:pt>
              </c:strCache>
            </c:strRef>
          </c:cat>
          <c:val>
            <c:numRef>
              <c:f>(Formato!$E$254:$F$254,Formato!$G$254:$H$254)</c:f>
              <c:numCache>
                <c:formatCode>0.00%</c:formatCode>
                <c:ptCount val="4"/>
                <c:pt idx="0">
                  <c:v>0.70299999999999996</c:v>
                </c:pt>
                <c:pt idx="2">
                  <c:v>0.79690000000000005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244979456"/>
        <c:axId val="-244981632"/>
      </c:barChart>
      <c:catAx>
        <c:axId val="-24497945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44981632"/>
        <c:crosses val="autoZero"/>
        <c:auto val="0"/>
        <c:lblAlgn val="ctr"/>
        <c:lblOffset val="100"/>
        <c:tickMarkSkip val="1"/>
        <c:noMultiLvlLbl val="0"/>
      </c:catAx>
      <c:valAx>
        <c:axId val="-2449816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449794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(Formato!$F$272:$G$272,Formato!$H$272:$I$272)</c:f>
              <c:strCache>
                <c:ptCount val="3"/>
                <c:pt idx="0">
                  <c:v>Programado</c:v>
                </c:pt>
                <c:pt idx="2">
                  <c:v>Ejecutado</c:v>
                </c:pt>
              </c:strCache>
            </c:strRef>
          </c:cat>
          <c:val>
            <c:numRef>
              <c:f>(Formato!$F$273:$G$273,Formato!$H$287:$I$287)</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244989248"/>
        <c:axId val="-244985984"/>
      </c:barChart>
      <c:catAx>
        <c:axId val="-2449892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44985984"/>
        <c:crosses val="autoZero"/>
        <c:auto val="0"/>
        <c:lblAlgn val="ctr"/>
        <c:lblOffset val="100"/>
        <c:tickMarkSkip val="1"/>
        <c:noMultiLvlLbl val="0"/>
      </c:catAx>
      <c:valAx>
        <c:axId val="-24498598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449892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Formato!$B$141:$D$146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Formato!$H$141:$H$146</c:f>
              <c:numCache>
                <c:formatCode>0.00%</c:formatCode>
                <c:ptCount val="6"/>
                <c:pt idx="0">
                  <c:v>0.76419999999999999</c:v>
                </c:pt>
                <c:pt idx="1">
                  <c:v>0.5766</c:v>
                </c:pt>
                <c:pt idx="2" formatCode="0%">
                  <c:v>1</c:v>
                </c:pt>
                <c:pt idx="3">
                  <c:v>0.79690000000000005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244977280"/>
        <c:axId val="-244988704"/>
      </c:barChart>
      <c:catAx>
        <c:axId val="-24497728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44988704"/>
        <c:crosses val="autoZero"/>
        <c:auto val="1"/>
        <c:lblAlgn val="ctr"/>
        <c:lblOffset val="100"/>
        <c:noMultiLvlLbl val="0"/>
      </c:catAx>
      <c:valAx>
        <c:axId val="-24498870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449772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4" Type="http://schemas.openxmlformats.org/officeDocument/2006/relationships/image" Target="../media/image10.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8.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jpeg"/><Relationship Id="rId13" Type="http://schemas.openxmlformats.org/officeDocument/2006/relationships/image" Target="../media/image33.jpeg"/><Relationship Id="rId3" Type="http://schemas.openxmlformats.org/officeDocument/2006/relationships/image" Target="../media/image23.jpeg"/><Relationship Id="rId7" Type="http://schemas.openxmlformats.org/officeDocument/2006/relationships/image" Target="../media/image27.jpeg"/><Relationship Id="rId12" Type="http://schemas.openxmlformats.org/officeDocument/2006/relationships/image" Target="../media/image32.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 Id="rId14" Type="http://schemas.openxmlformats.org/officeDocument/2006/relationships/image" Target="../media/image3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18" Type="http://schemas.openxmlformats.org/officeDocument/2006/relationships/image" Target="../media/image50.jpeg"/><Relationship Id="rId3" Type="http://schemas.openxmlformats.org/officeDocument/2006/relationships/image" Target="../media/image35.jpeg"/><Relationship Id="rId21" Type="http://schemas.openxmlformats.org/officeDocument/2006/relationships/image" Target="../media/image53.jpeg"/><Relationship Id="rId7" Type="http://schemas.openxmlformats.org/officeDocument/2006/relationships/image" Target="../media/image39.jpeg"/><Relationship Id="rId12" Type="http://schemas.openxmlformats.org/officeDocument/2006/relationships/image" Target="../media/image44.jpeg"/><Relationship Id="rId17" Type="http://schemas.openxmlformats.org/officeDocument/2006/relationships/image" Target="../media/image49.jpeg"/><Relationship Id="rId2" Type="http://schemas.openxmlformats.org/officeDocument/2006/relationships/image" Target="../media/image8.png"/><Relationship Id="rId16" Type="http://schemas.openxmlformats.org/officeDocument/2006/relationships/image" Target="../media/image48.jpeg"/><Relationship Id="rId20" Type="http://schemas.openxmlformats.org/officeDocument/2006/relationships/image" Target="../media/image52.jpeg"/><Relationship Id="rId1" Type="http://schemas.openxmlformats.org/officeDocument/2006/relationships/image" Target="../media/image7.jpeg"/><Relationship Id="rId6" Type="http://schemas.openxmlformats.org/officeDocument/2006/relationships/image" Target="../media/image38.jpeg"/><Relationship Id="rId11" Type="http://schemas.openxmlformats.org/officeDocument/2006/relationships/image" Target="../media/image43.jpeg"/><Relationship Id="rId5" Type="http://schemas.openxmlformats.org/officeDocument/2006/relationships/image" Target="../media/image37.jpeg"/><Relationship Id="rId15" Type="http://schemas.openxmlformats.org/officeDocument/2006/relationships/image" Target="../media/image47.jpeg"/><Relationship Id="rId10" Type="http://schemas.openxmlformats.org/officeDocument/2006/relationships/image" Target="../media/image42.jpeg"/><Relationship Id="rId19" Type="http://schemas.openxmlformats.org/officeDocument/2006/relationships/image" Target="../media/image51.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 Id="rId22" Type="http://schemas.openxmlformats.org/officeDocument/2006/relationships/image" Target="../media/image54.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0.jpeg"/><Relationship Id="rId13" Type="http://schemas.openxmlformats.org/officeDocument/2006/relationships/image" Target="../media/image65.jpeg"/><Relationship Id="rId18" Type="http://schemas.openxmlformats.org/officeDocument/2006/relationships/image" Target="../media/image70.jpeg"/><Relationship Id="rId26" Type="http://schemas.openxmlformats.org/officeDocument/2006/relationships/image" Target="../media/image78.jpeg"/><Relationship Id="rId39" Type="http://schemas.openxmlformats.org/officeDocument/2006/relationships/image" Target="../media/image91.jpeg"/><Relationship Id="rId3" Type="http://schemas.openxmlformats.org/officeDocument/2006/relationships/image" Target="../media/image55.jpeg"/><Relationship Id="rId21" Type="http://schemas.openxmlformats.org/officeDocument/2006/relationships/image" Target="../media/image73.jpeg"/><Relationship Id="rId34" Type="http://schemas.openxmlformats.org/officeDocument/2006/relationships/image" Target="../media/image86.jpeg"/><Relationship Id="rId42" Type="http://schemas.openxmlformats.org/officeDocument/2006/relationships/image" Target="../media/image94.jpeg"/><Relationship Id="rId7" Type="http://schemas.openxmlformats.org/officeDocument/2006/relationships/image" Target="../media/image59.jpeg"/><Relationship Id="rId12" Type="http://schemas.openxmlformats.org/officeDocument/2006/relationships/image" Target="../media/image64.jpeg"/><Relationship Id="rId17" Type="http://schemas.openxmlformats.org/officeDocument/2006/relationships/image" Target="../media/image69.jpeg"/><Relationship Id="rId25" Type="http://schemas.openxmlformats.org/officeDocument/2006/relationships/image" Target="../media/image77.jpeg"/><Relationship Id="rId33" Type="http://schemas.openxmlformats.org/officeDocument/2006/relationships/image" Target="../media/image85.jpeg"/><Relationship Id="rId38" Type="http://schemas.openxmlformats.org/officeDocument/2006/relationships/image" Target="../media/image90.jpeg"/><Relationship Id="rId46" Type="http://schemas.openxmlformats.org/officeDocument/2006/relationships/image" Target="../media/image98.jpeg"/><Relationship Id="rId2" Type="http://schemas.openxmlformats.org/officeDocument/2006/relationships/image" Target="../media/image8.png"/><Relationship Id="rId16" Type="http://schemas.openxmlformats.org/officeDocument/2006/relationships/image" Target="../media/image68.jpeg"/><Relationship Id="rId20" Type="http://schemas.openxmlformats.org/officeDocument/2006/relationships/image" Target="../media/image72.jpeg"/><Relationship Id="rId29" Type="http://schemas.openxmlformats.org/officeDocument/2006/relationships/image" Target="../media/image81.jpeg"/><Relationship Id="rId41" Type="http://schemas.openxmlformats.org/officeDocument/2006/relationships/image" Target="../media/image93.jpeg"/><Relationship Id="rId1" Type="http://schemas.openxmlformats.org/officeDocument/2006/relationships/image" Target="../media/image7.jpeg"/><Relationship Id="rId6" Type="http://schemas.openxmlformats.org/officeDocument/2006/relationships/image" Target="../media/image58.jpeg"/><Relationship Id="rId11" Type="http://schemas.openxmlformats.org/officeDocument/2006/relationships/image" Target="../media/image63.jpeg"/><Relationship Id="rId24" Type="http://schemas.openxmlformats.org/officeDocument/2006/relationships/image" Target="../media/image76.jpeg"/><Relationship Id="rId32" Type="http://schemas.openxmlformats.org/officeDocument/2006/relationships/image" Target="../media/image84.jpeg"/><Relationship Id="rId37" Type="http://schemas.openxmlformats.org/officeDocument/2006/relationships/image" Target="../media/image89.jpeg"/><Relationship Id="rId40" Type="http://schemas.openxmlformats.org/officeDocument/2006/relationships/image" Target="../media/image92.jpeg"/><Relationship Id="rId45" Type="http://schemas.openxmlformats.org/officeDocument/2006/relationships/image" Target="../media/image97.jpeg"/><Relationship Id="rId5" Type="http://schemas.openxmlformats.org/officeDocument/2006/relationships/image" Target="../media/image57.jpeg"/><Relationship Id="rId15" Type="http://schemas.openxmlformats.org/officeDocument/2006/relationships/image" Target="../media/image67.jpeg"/><Relationship Id="rId23" Type="http://schemas.openxmlformats.org/officeDocument/2006/relationships/image" Target="../media/image75.jpeg"/><Relationship Id="rId28" Type="http://schemas.openxmlformats.org/officeDocument/2006/relationships/image" Target="../media/image80.jpeg"/><Relationship Id="rId36" Type="http://schemas.openxmlformats.org/officeDocument/2006/relationships/image" Target="../media/image88.jpeg"/><Relationship Id="rId10" Type="http://schemas.openxmlformats.org/officeDocument/2006/relationships/image" Target="../media/image62.jpeg"/><Relationship Id="rId19" Type="http://schemas.openxmlformats.org/officeDocument/2006/relationships/image" Target="../media/image71.jpeg"/><Relationship Id="rId31" Type="http://schemas.openxmlformats.org/officeDocument/2006/relationships/image" Target="../media/image83.jpeg"/><Relationship Id="rId44" Type="http://schemas.openxmlformats.org/officeDocument/2006/relationships/image" Target="../media/image96.jpeg"/><Relationship Id="rId4" Type="http://schemas.openxmlformats.org/officeDocument/2006/relationships/image" Target="../media/image56.jpeg"/><Relationship Id="rId9" Type="http://schemas.openxmlformats.org/officeDocument/2006/relationships/image" Target="../media/image61.jpeg"/><Relationship Id="rId14" Type="http://schemas.openxmlformats.org/officeDocument/2006/relationships/image" Target="../media/image66.jpeg"/><Relationship Id="rId22" Type="http://schemas.openxmlformats.org/officeDocument/2006/relationships/image" Target="../media/image74.jpeg"/><Relationship Id="rId27" Type="http://schemas.openxmlformats.org/officeDocument/2006/relationships/image" Target="../media/image79.jpeg"/><Relationship Id="rId30" Type="http://schemas.openxmlformats.org/officeDocument/2006/relationships/image" Target="../media/image82.jpeg"/><Relationship Id="rId35" Type="http://schemas.openxmlformats.org/officeDocument/2006/relationships/image" Target="../media/image87.jpeg"/><Relationship Id="rId43" Type="http://schemas.openxmlformats.org/officeDocument/2006/relationships/image" Target="../media/image95.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4.jpeg"/><Relationship Id="rId13" Type="http://schemas.openxmlformats.org/officeDocument/2006/relationships/image" Target="../media/image109.jpeg"/><Relationship Id="rId3" Type="http://schemas.openxmlformats.org/officeDocument/2006/relationships/image" Target="../media/image99.jpeg"/><Relationship Id="rId7" Type="http://schemas.openxmlformats.org/officeDocument/2006/relationships/image" Target="../media/image103.jpeg"/><Relationship Id="rId12" Type="http://schemas.openxmlformats.org/officeDocument/2006/relationships/image" Target="../media/image108.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02.jpeg"/><Relationship Id="rId11" Type="http://schemas.openxmlformats.org/officeDocument/2006/relationships/image" Target="../media/image107.jpeg"/><Relationship Id="rId5" Type="http://schemas.openxmlformats.org/officeDocument/2006/relationships/image" Target="../media/image101.jpeg"/><Relationship Id="rId15" Type="http://schemas.openxmlformats.org/officeDocument/2006/relationships/image" Target="../media/image111.jpeg"/><Relationship Id="rId10" Type="http://schemas.openxmlformats.org/officeDocument/2006/relationships/image" Target="../media/image106.jpeg"/><Relationship Id="rId4" Type="http://schemas.openxmlformats.org/officeDocument/2006/relationships/image" Target="../media/image100.jpeg"/><Relationship Id="rId9" Type="http://schemas.openxmlformats.org/officeDocument/2006/relationships/image" Target="../media/image105.jpeg"/><Relationship Id="rId14" Type="http://schemas.openxmlformats.org/officeDocument/2006/relationships/image" Target="../media/image110.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23.jpeg"/><Relationship Id="rId18" Type="http://schemas.openxmlformats.org/officeDocument/2006/relationships/image" Target="../media/image128.jpeg"/><Relationship Id="rId26" Type="http://schemas.openxmlformats.org/officeDocument/2006/relationships/image" Target="../media/image136.jpeg"/><Relationship Id="rId39" Type="http://schemas.openxmlformats.org/officeDocument/2006/relationships/image" Target="../media/image149.jpeg"/><Relationship Id="rId21" Type="http://schemas.openxmlformats.org/officeDocument/2006/relationships/image" Target="../media/image131.jpeg"/><Relationship Id="rId34" Type="http://schemas.openxmlformats.org/officeDocument/2006/relationships/image" Target="../media/image144.jpeg"/><Relationship Id="rId42" Type="http://schemas.openxmlformats.org/officeDocument/2006/relationships/image" Target="../media/image152.jpeg"/><Relationship Id="rId47" Type="http://schemas.openxmlformats.org/officeDocument/2006/relationships/image" Target="../media/image157.jpeg"/><Relationship Id="rId50" Type="http://schemas.openxmlformats.org/officeDocument/2006/relationships/image" Target="../media/image160.jpeg"/><Relationship Id="rId55" Type="http://schemas.openxmlformats.org/officeDocument/2006/relationships/image" Target="../media/image165.jpeg"/><Relationship Id="rId63" Type="http://schemas.openxmlformats.org/officeDocument/2006/relationships/image" Target="../media/image173.jpeg"/><Relationship Id="rId68" Type="http://schemas.openxmlformats.org/officeDocument/2006/relationships/image" Target="../media/image178.jpeg"/><Relationship Id="rId7" Type="http://schemas.openxmlformats.org/officeDocument/2006/relationships/image" Target="../media/image117.jpeg"/><Relationship Id="rId71" Type="http://schemas.openxmlformats.org/officeDocument/2006/relationships/image" Target="../media/image181.jpeg"/><Relationship Id="rId2" Type="http://schemas.openxmlformats.org/officeDocument/2006/relationships/image" Target="../media/image112.png"/><Relationship Id="rId16" Type="http://schemas.openxmlformats.org/officeDocument/2006/relationships/image" Target="../media/image126.jpeg"/><Relationship Id="rId29" Type="http://schemas.openxmlformats.org/officeDocument/2006/relationships/image" Target="../media/image139.jpeg"/><Relationship Id="rId11" Type="http://schemas.openxmlformats.org/officeDocument/2006/relationships/image" Target="../media/image121.jpeg"/><Relationship Id="rId24" Type="http://schemas.openxmlformats.org/officeDocument/2006/relationships/image" Target="../media/image134.jpeg"/><Relationship Id="rId32" Type="http://schemas.openxmlformats.org/officeDocument/2006/relationships/image" Target="../media/image142.jpeg"/><Relationship Id="rId37" Type="http://schemas.openxmlformats.org/officeDocument/2006/relationships/image" Target="../media/image147.jpeg"/><Relationship Id="rId40" Type="http://schemas.openxmlformats.org/officeDocument/2006/relationships/image" Target="../media/image150.jpeg"/><Relationship Id="rId45" Type="http://schemas.openxmlformats.org/officeDocument/2006/relationships/image" Target="../media/image155.jpeg"/><Relationship Id="rId53" Type="http://schemas.openxmlformats.org/officeDocument/2006/relationships/image" Target="../media/image163.jpeg"/><Relationship Id="rId58" Type="http://schemas.openxmlformats.org/officeDocument/2006/relationships/image" Target="../media/image168.jpeg"/><Relationship Id="rId66" Type="http://schemas.openxmlformats.org/officeDocument/2006/relationships/image" Target="../media/image176.jpeg"/><Relationship Id="rId5" Type="http://schemas.openxmlformats.org/officeDocument/2006/relationships/image" Target="../media/image115.jpeg"/><Relationship Id="rId15" Type="http://schemas.openxmlformats.org/officeDocument/2006/relationships/image" Target="../media/image125.jpeg"/><Relationship Id="rId23" Type="http://schemas.openxmlformats.org/officeDocument/2006/relationships/image" Target="../media/image133.jpeg"/><Relationship Id="rId28" Type="http://schemas.openxmlformats.org/officeDocument/2006/relationships/image" Target="../media/image138.jpeg"/><Relationship Id="rId36" Type="http://schemas.openxmlformats.org/officeDocument/2006/relationships/image" Target="../media/image146.jpeg"/><Relationship Id="rId49" Type="http://schemas.openxmlformats.org/officeDocument/2006/relationships/image" Target="../media/image159.jpeg"/><Relationship Id="rId57" Type="http://schemas.openxmlformats.org/officeDocument/2006/relationships/image" Target="../media/image167.jpeg"/><Relationship Id="rId61" Type="http://schemas.openxmlformats.org/officeDocument/2006/relationships/image" Target="../media/image171.jpeg"/><Relationship Id="rId10" Type="http://schemas.openxmlformats.org/officeDocument/2006/relationships/image" Target="../media/image120.jpeg"/><Relationship Id="rId19" Type="http://schemas.openxmlformats.org/officeDocument/2006/relationships/image" Target="../media/image129.jpeg"/><Relationship Id="rId31" Type="http://schemas.openxmlformats.org/officeDocument/2006/relationships/image" Target="../media/image141.jpeg"/><Relationship Id="rId44" Type="http://schemas.openxmlformats.org/officeDocument/2006/relationships/image" Target="../media/image154.jpeg"/><Relationship Id="rId52" Type="http://schemas.openxmlformats.org/officeDocument/2006/relationships/image" Target="../media/image162.jpeg"/><Relationship Id="rId60" Type="http://schemas.openxmlformats.org/officeDocument/2006/relationships/image" Target="../media/image170.jpeg"/><Relationship Id="rId65" Type="http://schemas.openxmlformats.org/officeDocument/2006/relationships/image" Target="../media/image175.jpeg"/><Relationship Id="rId73" Type="http://schemas.openxmlformats.org/officeDocument/2006/relationships/image" Target="../media/image183.jpeg"/><Relationship Id="rId4" Type="http://schemas.openxmlformats.org/officeDocument/2006/relationships/image" Target="../media/image114.jpeg"/><Relationship Id="rId9" Type="http://schemas.openxmlformats.org/officeDocument/2006/relationships/image" Target="../media/image119.jpeg"/><Relationship Id="rId14" Type="http://schemas.openxmlformats.org/officeDocument/2006/relationships/image" Target="../media/image124.jpeg"/><Relationship Id="rId22" Type="http://schemas.openxmlformats.org/officeDocument/2006/relationships/image" Target="../media/image132.jpeg"/><Relationship Id="rId27" Type="http://schemas.openxmlformats.org/officeDocument/2006/relationships/image" Target="../media/image137.jpeg"/><Relationship Id="rId30" Type="http://schemas.openxmlformats.org/officeDocument/2006/relationships/image" Target="../media/image140.jpeg"/><Relationship Id="rId35" Type="http://schemas.openxmlformats.org/officeDocument/2006/relationships/image" Target="../media/image145.jpeg"/><Relationship Id="rId43" Type="http://schemas.openxmlformats.org/officeDocument/2006/relationships/image" Target="../media/image153.jpeg"/><Relationship Id="rId48" Type="http://schemas.openxmlformats.org/officeDocument/2006/relationships/image" Target="../media/image158.jpeg"/><Relationship Id="rId56" Type="http://schemas.openxmlformats.org/officeDocument/2006/relationships/image" Target="../media/image166.jpeg"/><Relationship Id="rId64" Type="http://schemas.openxmlformats.org/officeDocument/2006/relationships/image" Target="../media/image174.jpeg"/><Relationship Id="rId69" Type="http://schemas.openxmlformats.org/officeDocument/2006/relationships/image" Target="../media/image179.jpeg"/><Relationship Id="rId8" Type="http://schemas.openxmlformats.org/officeDocument/2006/relationships/image" Target="../media/image118.jpeg"/><Relationship Id="rId51" Type="http://schemas.openxmlformats.org/officeDocument/2006/relationships/image" Target="../media/image161.jpeg"/><Relationship Id="rId72" Type="http://schemas.openxmlformats.org/officeDocument/2006/relationships/image" Target="../media/image182.jpeg"/><Relationship Id="rId3" Type="http://schemas.openxmlformats.org/officeDocument/2006/relationships/image" Target="../media/image113.jpeg"/><Relationship Id="rId12" Type="http://schemas.openxmlformats.org/officeDocument/2006/relationships/image" Target="../media/image122.jpeg"/><Relationship Id="rId17" Type="http://schemas.openxmlformats.org/officeDocument/2006/relationships/image" Target="../media/image127.jpeg"/><Relationship Id="rId25" Type="http://schemas.openxmlformats.org/officeDocument/2006/relationships/image" Target="../media/image135.jpeg"/><Relationship Id="rId33" Type="http://schemas.openxmlformats.org/officeDocument/2006/relationships/image" Target="../media/image143.jpeg"/><Relationship Id="rId38" Type="http://schemas.openxmlformats.org/officeDocument/2006/relationships/image" Target="../media/image148.jpeg"/><Relationship Id="rId46" Type="http://schemas.openxmlformats.org/officeDocument/2006/relationships/image" Target="../media/image156.jpeg"/><Relationship Id="rId59" Type="http://schemas.openxmlformats.org/officeDocument/2006/relationships/image" Target="../media/image169.jpeg"/><Relationship Id="rId67" Type="http://schemas.openxmlformats.org/officeDocument/2006/relationships/image" Target="../media/image177.jpeg"/><Relationship Id="rId20" Type="http://schemas.openxmlformats.org/officeDocument/2006/relationships/image" Target="../media/image130.jpeg"/><Relationship Id="rId41" Type="http://schemas.openxmlformats.org/officeDocument/2006/relationships/image" Target="../media/image151.jpeg"/><Relationship Id="rId54" Type="http://schemas.openxmlformats.org/officeDocument/2006/relationships/image" Target="../media/image164.jpeg"/><Relationship Id="rId62" Type="http://schemas.openxmlformats.org/officeDocument/2006/relationships/image" Target="../media/image172.jpeg"/><Relationship Id="rId70" Type="http://schemas.openxmlformats.org/officeDocument/2006/relationships/image" Target="../media/image180.jpeg"/><Relationship Id="rId1" Type="http://schemas.openxmlformats.org/officeDocument/2006/relationships/image" Target="../media/image7.jpeg"/><Relationship Id="rId6" Type="http://schemas.openxmlformats.org/officeDocument/2006/relationships/image" Target="../media/image116.jpeg"/></Relationships>
</file>

<file path=xl/drawings/_rels/drawing10.xml.rels><?xml version="1.0" encoding="UTF-8" standalone="yes"?>
<Relationships xmlns="http://schemas.openxmlformats.org/package/2006/relationships"><Relationship Id="rId13" Type="http://schemas.openxmlformats.org/officeDocument/2006/relationships/image" Target="../media/image194.jpeg"/><Relationship Id="rId18" Type="http://schemas.openxmlformats.org/officeDocument/2006/relationships/image" Target="../media/image199.jpeg"/><Relationship Id="rId26" Type="http://schemas.openxmlformats.org/officeDocument/2006/relationships/image" Target="../media/image207.jpeg"/><Relationship Id="rId39" Type="http://schemas.openxmlformats.org/officeDocument/2006/relationships/image" Target="../media/image220.jpeg"/><Relationship Id="rId21" Type="http://schemas.openxmlformats.org/officeDocument/2006/relationships/image" Target="../media/image202.jpeg"/><Relationship Id="rId34" Type="http://schemas.openxmlformats.org/officeDocument/2006/relationships/image" Target="../media/image215.jpeg"/><Relationship Id="rId42" Type="http://schemas.openxmlformats.org/officeDocument/2006/relationships/image" Target="../media/image223.jpeg"/><Relationship Id="rId47" Type="http://schemas.openxmlformats.org/officeDocument/2006/relationships/image" Target="../media/image228.jpeg"/><Relationship Id="rId50" Type="http://schemas.openxmlformats.org/officeDocument/2006/relationships/image" Target="../media/image231.jpeg"/><Relationship Id="rId55" Type="http://schemas.openxmlformats.org/officeDocument/2006/relationships/image" Target="../media/image236.jpeg"/><Relationship Id="rId63" Type="http://schemas.openxmlformats.org/officeDocument/2006/relationships/image" Target="../media/image244.jpeg"/><Relationship Id="rId68" Type="http://schemas.openxmlformats.org/officeDocument/2006/relationships/image" Target="../media/image249.jpeg"/><Relationship Id="rId76" Type="http://schemas.openxmlformats.org/officeDocument/2006/relationships/image" Target="../media/image257.jpeg"/><Relationship Id="rId7" Type="http://schemas.openxmlformats.org/officeDocument/2006/relationships/image" Target="../media/image188.jpeg"/><Relationship Id="rId71" Type="http://schemas.openxmlformats.org/officeDocument/2006/relationships/image" Target="../media/image252.jpeg"/><Relationship Id="rId2" Type="http://schemas.openxmlformats.org/officeDocument/2006/relationships/image" Target="../media/image112.png"/><Relationship Id="rId16" Type="http://schemas.openxmlformats.org/officeDocument/2006/relationships/image" Target="../media/image197.jpeg"/><Relationship Id="rId29" Type="http://schemas.openxmlformats.org/officeDocument/2006/relationships/image" Target="../media/image210.jpeg"/><Relationship Id="rId11" Type="http://schemas.openxmlformats.org/officeDocument/2006/relationships/image" Target="../media/image192.jpeg"/><Relationship Id="rId24" Type="http://schemas.openxmlformats.org/officeDocument/2006/relationships/image" Target="../media/image205.jpeg"/><Relationship Id="rId32" Type="http://schemas.openxmlformats.org/officeDocument/2006/relationships/image" Target="../media/image213.jpeg"/><Relationship Id="rId37" Type="http://schemas.openxmlformats.org/officeDocument/2006/relationships/image" Target="../media/image218.jpeg"/><Relationship Id="rId40" Type="http://schemas.openxmlformats.org/officeDocument/2006/relationships/image" Target="../media/image221.jpeg"/><Relationship Id="rId45" Type="http://schemas.openxmlformats.org/officeDocument/2006/relationships/image" Target="../media/image226.jpeg"/><Relationship Id="rId53" Type="http://schemas.openxmlformats.org/officeDocument/2006/relationships/image" Target="../media/image234.jpeg"/><Relationship Id="rId58" Type="http://schemas.openxmlformats.org/officeDocument/2006/relationships/image" Target="../media/image239.jpeg"/><Relationship Id="rId66" Type="http://schemas.openxmlformats.org/officeDocument/2006/relationships/image" Target="../media/image247.jpeg"/><Relationship Id="rId74" Type="http://schemas.openxmlformats.org/officeDocument/2006/relationships/image" Target="../media/image255.jpeg"/><Relationship Id="rId5" Type="http://schemas.openxmlformats.org/officeDocument/2006/relationships/image" Target="../media/image186.jpeg"/><Relationship Id="rId15" Type="http://schemas.openxmlformats.org/officeDocument/2006/relationships/image" Target="../media/image196.jpeg"/><Relationship Id="rId23" Type="http://schemas.openxmlformats.org/officeDocument/2006/relationships/image" Target="../media/image204.jpeg"/><Relationship Id="rId28" Type="http://schemas.openxmlformats.org/officeDocument/2006/relationships/image" Target="../media/image209.jpeg"/><Relationship Id="rId36" Type="http://schemas.openxmlformats.org/officeDocument/2006/relationships/image" Target="../media/image217.jpeg"/><Relationship Id="rId49" Type="http://schemas.openxmlformats.org/officeDocument/2006/relationships/image" Target="../media/image230.jpeg"/><Relationship Id="rId57" Type="http://schemas.openxmlformats.org/officeDocument/2006/relationships/image" Target="../media/image238.jpeg"/><Relationship Id="rId61" Type="http://schemas.openxmlformats.org/officeDocument/2006/relationships/image" Target="../media/image242.jpeg"/><Relationship Id="rId10" Type="http://schemas.openxmlformats.org/officeDocument/2006/relationships/image" Target="../media/image191.jpeg"/><Relationship Id="rId19" Type="http://schemas.openxmlformats.org/officeDocument/2006/relationships/image" Target="../media/image200.jpeg"/><Relationship Id="rId31" Type="http://schemas.openxmlformats.org/officeDocument/2006/relationships/image" Target="../media/image212.jpeg"/><Relationship Id="rId44" Type="http://schemas.openxmlformats.org/officeDocument/2006/relationships/image" Target="../media/image225.jpeg"/><Relationship Id="rId52" Type="http://schemas.openxmlformats.org/officeDocument/2006/relationships/image" Target="../media/image233.jpeg"/><Relationship Id="rId60" Type="http://schemas.openxmlformats.org/officeDocument/2006/relationships/image" Target="../media/image241.jpeg"/><Relationship Id="rId65" Type="http://schemas.openxmlformats.org/officeDocument/2006/relationships/image" Target="../media/image246.jpeg"/><Relationship Id="rId73" Type="http://schemas.openxmlformats.org/officeDocument/2006/relationships/image" Target="../media/image254.jpeg"/><Relationship Id="rId78" Type="http://schemas.openxmlformats.org/officeDocument/2006/relationships/image" Target="../media/image259.jpeg"/><Relationship Id="rId4" Type="http://schemas.openxmlformats.org/officeDocument/2006/relationships/image" Target="../media/image185.jpeg"/><Relationship Id="rId9" Type="http://schemas.openxmlformats.org/officeDocument/2006/relationships/image" Target="../media/image190.jpeg"/><Relationship Id="rId14" Type="http://schemas.openxmlformats.org/officeDocument/2006/relationships/image" Target="../media/image195.jpeg"/><Relationship Id="rId22" Type="http://schemas.openxmlformats.org/officeDocument/2006/relationships/image" Target="../media/image203.jpeg"/><Relationship Id="rId27" Type="http://schemas.openxmlformats.org/officeDocument/2006/relationships/image" Target="../media/image208.jpeg"/><Relationship Id="rId30" Type="http://schemas.openxmlformats.org/officeDocument/2006/relationships/image" Target="../media/image211.jpeg"/><Relationship Id="rId35" Type="http://schemas.openxmlformats.org/officeDocument/2006/relationships/image" Target="../media/image216.jpeg"/><Relationship Id="rId43" Type="http://schemas.openxmlformats.org/officeDocument/2006/relationships/image" Target="../media/image224.jpeg"/><Relationship Id="rId48" Type="http://schemas.openxmlformats.org/officeDocument/2006/relationships/image" Target="../media/image229.jpeg"/><Relationship Id="rId56" Type="http://schemas.openxmlformats.org/officeDocument/2006/relationships/image" Target="../media/image237.jpeg"/><Relationship Id="rId64" Type="http://schemas.openxmlformats.org/officeDocument/2006/relationships/image" Target="../media/image245.jpeg"/><Relationship Id="rId69" Type="http://schemas.openxmlformats.org/officeDocument/2006/relationships/image" Target="../media/image250.jpeg"/><Relationship Id="rId77" Type="http://schemas.openxmlformats.org/officeDocument/2006/relationships/image" Target="../media/image258.jpeg"/><Relationship Id="rId8" Type="http://schemas.openxmlformats.org/officeDocument/2006/relationships/image" Target="../media/image189.jpeg"/><Relationship Id="rId51" Type="http://schemas.openxmlformats.org/officeDocument/2006/relationships/image" Target="../media/image232.jpeg"/><Relationship Id="rId72" Type="http://schemas.openxmlformats.org/officeDocument/2006/relationships/image" Target="../media/image253.jpeg"/><Relationship Id="rId3" Type="http://schemas.openxmlformats.org/officeDocument/2006/relationships/image" Target="../media/image184.jpeg"/><Relationship Id="rId12" Type="http://schemas.openxmlformats.org/officeDocument/2006/relationships/image" Target="../media/image193.jpeg"/><Relationship Id="rId17" Type="http://schemas.openxmlformats.org/officeDocument/2006/relationships/image" Target="../media/image198.png"/><Relationship Id="rId25" Type="http://schemas.openxmlformats.org/officeDocument/2006/relationships/image" Target="../media/image206.jpeg"/><Relationship Id="rId33" Type="http://schemas.openxmlformats.org/officeDocument/2006/relationships/image" Target="../media/image214.jpeg"/><Relationship Id="rId38" Type="http://schemas.openxmlformats.org/officeDocument/2006/relationships/image" Target="../media/image219.jpeg"/><Relationship Id="rId46" Type="http://schemas.openxmlformats.org/officeDocument/2006/relationships/image" Target="../media/image227.jpeg"/><Relationship Id="rId59" Type="http://schemas.openxmlformats.org/officeDocument/2006/relationships/image" Target="../media/image240.jpeg"/><Relationship Id="rId67" Type="http://schemas.openxmlformats.org/officeDocument/2006/relationships/image" Target="../media/image248.jpeg"/><Relationship Id="rId20" Type="http://schemas.openxmlformats.org/officeDocument/2006/relationships/image" Target="../media/image201.jpeg"/><Relationship Id="rId41" Type="http://schemas.openxmlformats.org/officeDocument/2006/relationships/image" Target="../media/image222.jpeg"/><Relationship Id="rId54" Type="http://schemas.openxmlformats.org/officeDocument/2006/relationships/image" Target="../media/image235.jpeg"/><Relationship Id="rId62" Type="http://schemas.openxmlformats.org/officeDocument/2006/relationships/image" Target="../media/image243.jpeg"/><Relationship Id="rId70" Type="http://schemas.openxmlformats.org/officeDocument/2006/relationships/image" Target="../media/image251.jpeg"/><Relationship Id="rId75" Type="http://schemas.openxmlformats.org/officeDocument/2006/relationships/image" Target="../media/image256.jpeg"/><Relationship Id="rId1" Type="http://schemas.openxmlformats.org/officeDocument/2006/relationships/image" Target="../media/image7.jpeg"/><Relationship Id="rId6" Type="http://schemas.openxmlformats.org/officeDocument/2006/relationships/image" Target="../media/image187.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265.jpeg"/><Relationship Id="rId3" Type="http://schemas.openxmlformats.org/officeDocument/2006/relationships/image" Target="../media/image260.jpeg"/><Relationship Id="rId7" Type="http://schemas.openxmlformats.org/officeDocument/2006/relationships/image" Target="../media/image264.jpeg"/><Relationship Id="rId2" Type="http://schemas.openxmlformats.org/officeDocument/2006/relationships/image" Target="../media/image112.png"/><Relationship Id="rId1" Type="http://schemas.openxmlformats.org/officeDocument/2006/relationships/image" Target="../media/image7.jpeg"/><Relationship Id="rId6" Type="http://schemas.openxmlformats.org/officeDocument/2006/relationships/image" Target="../media/image263.jpeg"/><Relationship Id="rId11" Type="http://schemas.openxmlformats.org/officeDocument/2006/relationships/image" Target="../media/image268.png"/><Relationship Id="rId5" Type="http://schemas.openxmlformats.org/officeDocument/2006/relationships/image" Target="../media/image262.jpeg"/><Relationship Id="rId10" Type="http://schemas.openxmlformats.org/officeDocument/2006/relationships/image" Target="../media/image267.jpeg"/><Relationship Id="rId4" Type="http://schemas.openxmlformats.org/officeDocument/2006/relationships/image" Target="../media/image261.jpeg"/><Relationship Id="rId9" Type="http://schemas.openxmlformats.org/officeDocument/2006/relationships/image" Target="../media/image266.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269.jpeg"/><Relationship Id="rId2" Type="http://schemas.openxmlformats.org/officeDocument/2006/relationships/image" Target="../media/image112.png"/><Relationship Id="rId1" Type="http://schemas.openxmlformats.org/officeDocument/2006/relationships/image" Target="../media/image7.jpeg"/><Relationship Id="rId6" Type="http://schemas.openxmlformats.org/officeDocument/2006/relationships/image" Target="../media/image272.jpeg"/><Relationship Id="rId5" Type="http://schemas.openxmlformats.org/officeDocument/2006/relationships/image" Target="../media/image271.jpeg"/><Relationship Id="rId4" Type="http://schemas.openxmlformats.org/officeDocument/2006/relationships/image" Target="../media/image270.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278.jpeg"/><Relationship Id="rId13" Type="http://schemas.openxmlformats.org/officeDocument/2006/relationships/image" Target="../media/image283.jpeg"/><Relationship Id="rId3" Type="http://schemas.openxmlformats.org/officeDocument/2006/relationships/image" Target="../media/image273.jpeg"/><Relationship Id="rId7" Type="http://schemas.openxmlformats.org/officeDocument/2006/relationships/image" Target="../media/image277.jpeg"/><Relationship Id="rId12" Type="http://schemas.openxmlformats.org/officeDocument/2006/relationships/image" Target="../media/image282.jpeg"/><Relationship Id="rId2" Type="http://schemas.openxmlformats.org/officeDocument/2006/relationships/image" Target="../media/image112.png"/><Relationship Id="rId16" Type="http://schemas.openxmlformats.org/officeDocument/2006/relationships/image" Target="../media/image286.jpeg"/><Relationship Id="rId1" Type="http://schemas.openxmlformats.org/officeDocument/2006/relationships/image" Target="../media/image7.jpeg"/><Relationship Id="rId6" Type="http://schemas.openxmlformats.org/officeDocument/2006/relationships/image" Target="../media/image276.jpeg"/><Relationship Id="rId11" Type="http://schemas.openxmlformats.org/officeDocument/2006/relationships/image" Target="../media/image281.jpeg"/><Relationship Id="rId5" Type="http://schemas.openxmlformats.org/officeDocument/2006/relationships/image" Target="../media/image275.jpeg"/><Relationship Id="rId15" Type="http://schemas.openxmlformats.org/officeDocument/2006/relationships/image" Target="../media/image285.jpeg"/><Relationship Id="rId10" Type="http://schemas.openxmlformats.org/officeDocument/2006/relationships/image" Target="../media/image280.jpeg"/><Relationship Id="rId4" Type="http://schemas.openxmlformats.org/officeDocument/2006/relationships/image" Target="../media/image274.jpeg"/><Relationship Id="rId9" Type="http://schemas.openxmlformats.org/officeDocument/2006/relationships/image" Target="../media/image279.jpeg"/><Relationship Id="rId14" Type="http://schemas.openxmlformats.org/officeDocument/2006/relationships/image" Target="../media/image28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236</xdr:row>
      <xdr:rowOff>0</xdr:rowOff>
    </xdr:from>
    <xdr:to>
      <xdr:col>19</xdr:col>
      <xdr:colOff>1142999</xdr:colOff>
      <xdr:row>244</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151</xdr:row>
      <xdr:rowOff>44223</xdr:rowOff>
    </xdr:from>
    <xdr:to>
      <xdr:col>19</xdr:col>
      <xdr:colOff>1143000</xdr:colOff>
      <xdr:row>158</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199</xdr:row>
      <xdr:rowOff>83127</xdr:rowOff>
    </xdr:from>
    <xdr:to>
      <xdr:col>19</xdr:col>
      <xdr:colOff>1166812</xdr:colOff>
      <xdr:row>205</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251</xdr:row>
      <xdr:rowOff>23813</xdr:rowOff>
    </xdr:from>
    <xdr:to>
      <xdr:col>19</xdr:col>
      <xdr:colOff>1095376</xdr:colOff>
      <xdr:row>258</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271</xdr:row>
      <xdr:rowOff>0</xdr:rowOff>
    </xdr:from>
    <xdr:to>
      <xdr:col>19</xdr:col>
      <xdr:colOff>1131094</xdr:colOff>
      <xdr:row>278</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136</xdr:row>
      <xdr:rowOff>269875</xdr:rowOff>
    </xdr:from>
    <xdr:to>
      <xdr:col>19</xdr:col>
      <xdr:colOff>1188736</xdr:colOff>
      <xdr:row>148</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581891</xdr:colOff>
      <xdr:row>368</xdr:row>
      <xdr:rowOff>193964</xdr:rowOff>
    </xdr:from>
    <xdr:to>
      <xdr:col>17</xdr:col>
      <xdr:colOff>13161</xdr:colOff>
      <xdr:row>368</xdr:row>
      <xdr:rowOff>2281844</xdr:rowOff>
    </xdr:to>
    <xdr:pic>
      <xdr:nvPicPr>
        <xdr:cNvPr id="11" name="Imagen 10">
          <a:extLst>
            <a:ext uri="{FF2B5EF4-FFF2-40B4-BE49-F238E27FC236}">
              <a16:creationId xmlns:a16="http://schemas.microsoft.com/office/drawing/2014/main" id="{285100A7-1969-4B75-BA72-64965F8D4BE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749636" y="457989709"/>
          <a:ext cx="9420398" cy="2087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89C16233-EB02-452C-AA70-BCC244FE36A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C999740F-01EA-495E-B49A-B47117FD0BA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A58E9A57-4476-4FF8-A3E6-7F646527BC4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405860" y="240030"/>
          <a:ext cx="750867" cy="514350"/>
        </a:xfrm>
        <a:prstGeom prst="rect">
          <a:avLst/>
        </a:prstGeom>
      </xdr:spPr>
    </xdr:pic>
    <xdr:clientData/>
  </xdr:oneCellAnchor>
  <xdr:oneCellAnchor>
    <xdr:from>
      <xdr:col>10</xdr:col>
      <xdr:colOff>104775</xdr:colOff>
      <xdr:row>1</xdr:row>
      <xdr:rowOff>38100</xdr:rowOff>
    </xdr:from>
    <xdr:ext cx="552450" cy="476250"/>
    <xdr:pic>
      <xdr:nvPicPr>
        <xdr:cNvPr id="5" name="4 Imagen">
          <a:extLst>
            <a:ext uri="{FF2B5EF4-FFF2-40B4-BE49-F238E27FC236}">
              <a16:creationId xmlns:a16="http://schemas.microsoft.com/office/drawing/2014/main" id="{D8842D86-7F1E-4DFA-951B-3537DC54067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9317355" y="220980"/>
          <a:ext cx="552450" cy="4762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4BAA19E8-6351-415F-9298-1AC4984019E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79739AB2-0E61-4808-887A-C0452059869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1</xdr:col>
      <xdr:colOff>629128</xdr:colOff>
      <xdr:row>5</xdr:row>
      <xdr:rowOff>53917</xdr:rowOff>
    </xdr:from>
    <xdr:to>
      <xdr:col>6</xdr:col>
      <xdr:colOff>419128</xdr:colOff>
      <xdr:row>18</xdr:row>
      <xdr:rowOff>158354</xdr:rowOff>
    </xdr:to>
    <xdr:pic>
      <xdr:nvPicPr>
        <xdr:cNvPr id="4" name="Imagen 3">
          <a:extLst>
            <a:ext uri="{FF2B5EF4-FFF2-40B4-BE49-F238E27FC236}">
              <a16:creationId xmlns:a16="http://schemas.microsoft.com/office/drawing/2014/main" id="{D676A04D-881F-4A69-A0E8-11C775A1183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421608" y="1577917"/>
          <a:ext cx="3752400" cy="2679997"/>
        </a:xfrm>
        <a:prstGeom prst="rect">
          <a:avLst/>
        </a:prstGeom>
      </xdr:spPr>
    </xdr:pic>
    <xdr:clientData/>
  </xdr:twoCellAnchor>
  <xdr:twoCellAnchor editAs="oneCell">
    <xdr:from>
      <xdr:col>8</xdr:col>
      <xdr:colOff>6723</xdr:colOff>
      <xdr:row>37</xdr:row>
      <xdr:rowOff>68429</xdr:rowOff>
    </xdr:from>
    <xdr:to>
      <xdr:col>11</xdr:col>
      <xdr:colOff>965036</xdr:colOff>
      <xdr:row>50</xdr:row>
      <xdr:rowOff>435929</xdr:rowOff>
    </xdr:to>
    <xdr:pic>
      <xdr:nvPicPr>
        <xdr:cNvPr id="5" name="Imagen 4">
          <a:extLst>
            <a:ext uri="{FF2B5EF4-FFF2-40B4-BE49-F238E27FC236}">
              <a16:creationId xmlns:a16="http://schemas.microsoft.com/office/drawing/2014/main" id="{FE15285F-D08C-4615-A4B1-8949A5893127}"/>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935083" y="8618069"/>
          <a:ext cx="3892013" cy="2744940"/>
        </a:xfrm>
        <a:prstGeom prst="rect">
          <a:avLst/>
        </a:prstGeom>
      </xdr:spPr>
    </xdr:pic>
    <xdr:clientData/>
  </xdr:twoCellAnchor>
  <xdr:twoCellAnchor editAs="oneCell">
    <xdr:from>
      <xdr:col>2</xdr:col>
      <xdr:colOff>608920</xdr:colOff>
      <xdr:row>37</xdr:row>
      <xdr:rowOff>74509</xdr:rowOff>
    </xdr:from>
    <xdr:to>
      <xdr:col>5</xdr:col>
      <xdr:colOff>536920</xdr:colOff>
      <xdr:row>50</xdr:row>
      <xdr:rowOff>550009</xdr:rowOff>
    </xdr:to>
    <xdr:pic>
      <xdr:nvPicPr>
        <xdr:cNvPr id="6" name="Imagen 5">
          <a:extLst>
            <a:ext uri="{FF2B5EF4-FFF2-40B4-BE49-F238E27FC236}">
              <a16:creationId xmlns:a16="http://schemas.microsoft.com/office/drawing/2014/main" id="{091BBE53-0869-47A4-93B4-5B1DDA2626BF}"/>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2193880" y="8624149"/>
          <a:ext cx="2305440" cy="2852940"/>
        </a:xfrm>
        <a:prstGeom prst="rect">
          <a:avLst/>
        </a:prstGeom>
      </xdr:spPr>
    </xdr:pic>
    <xdr:clientData/>
  </xdr:twoCellAnchor>
  <xdr:twoCellAnchor editAs="oneCell">
    <xdr:from>
      <xdr:col>7</xdr:col>
      <xdr:colOff>73553</xdr:colOff>
      <xdr:row>5</xdr:row>
      <xdr:rowOff>196909</xdr:rowOff>
    </xdr:from>
    <xdr:to>
      <xdr:col>11</xdr:col>
      <xdr:colOff>1222772</xdr:colOff>
      <xdr:row>18</xdr:row>
      <xdr:rowOff>49346</xdr:rowOff>
    </xdr:to>
    <xdr:pic>
      <xdr:nvPicPr>
        <xdr:cNvPr id="7" name="Imagen 6">
          <a:extLst>
            <a:ext uri="{FF2B5EF4-FFF2-40B4-BE49-F238E27FC236}">
              <a16:creationId xmlns:a16="http://schemas.microsoft.com/office/drawing/2014/main" id="{87C4106A-888A-4159-A746-2A7272834D1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620913" y="1720909"/>
          <a:ext cx="4463919" cy="2427997"/>
        </a:xfrm>
        <a:prstGeom prst="rect">
          <a:avLst/>
        </a:prstGeom>
      </xdr:spPr>
    </xdr:pic>
    <xdr:clientData/>
  </xdr:twoCellAnchor>
  <xdr:oneCellAnchor>
    <xdr:from>
      <xdr:col>1</xdr:col>
      <xdr:colOff>459160</xdr:colOff>
      <xdr:row>21</xdr:row>
      <xdr:rowOff>92241</xdr:rowOff>
    </xdr:from>
    <xdr:ext cx="3792000" cy="2844000"/>
    <xdr:pic>
      <xdr:nvPicPr>
        <xdr:cNvPr id="8" name="Imagen 7">
          <a:extLst>
            <a:ext uri="{FF2B5EF4-FFF2-40B4-BE49-F238E27FC236}">
              <a16:creationId xmlns:a16="http://schemas.microsoft.com/office/drawing/2014/main" id="{04F92D62-2D21-41B5-A228-8C8E1BDDA103}"/>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251640" y="5037621"/>
          <a:ext cx="3792000" cy="2844000"/>
        </a:xfrm>
        <a:prstGeom prst="rect">
          <a:avLst/>
        </a:prstGeom>
      </xdr:spPr>
    </xdr:pic>
    <xdr:clientData/>
  </xdr:oneCellAnchor>
  <xdr:oneCellAnchor>
    <xdr:from>
      <xdr:col>8</xdr:col>
      <xdr:colOff>75670</xdr:colOff>
      <xdr:row>21</xdr:row>
      <xdr:rowOff>98321</xdr:rowOff>
    </xdr:from>
    <xdr:ext cx="3744000" cy="2808000"/>
    <xdr:pic>
      <xdr:nvPicPr>
        <xdr:cNvPr id="9" name="Imagen 8">
          <a:extLst>
            <a:ext uri="{FF2B5EF4-FFF2-40B4-BE49-F238E27FC236}">
              <a16:creationId xmlns:a16="http://schemas.microsoft.com/office/drawing/2014/main" id="{85E1165D-6A95-40B0-A33F-75256FD950EF}"/>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6004030" y="5043701"/>
          <a:ext cx="3744000" cy="2808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3</xdr:col>
      <xdr:colOff>11655</xdr:colOff>
      <xdr:row>21</xdr:row>
      <xdr:rowOff>69028</xdr:rowOff>
    </xdr:from>
    <xdr:to>
      <xdr:col>5</xdr:col>
      <xdr:colOff>612081</xdr:colOff>
      <xdr:row>34</xdr:row>
      <xdr:rowOff>145249</xdr:rowOff>
    </xdr:to>
    <xdr:pic>
      <xdr:nvPicPr>
        <xdr:cNvPr id="16" name="3 Imagen">
          <a:extLst>
            <a:ext uri="{FF2B5EF4-FFF2-40B4-BE49-F238E27FC236}">
              <a16:creationId xmlns:a16="http://schemas.microsoft.com/office/drawing/2014/main" id="{3E72FFF1-D8AD-4933-A337-40F1448D85C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159137" y="4578275"/>
          <a:ext cx="1936168" cy="2424974"/>
        </a:xfrm>
        <a:prstGeom prst="rect">
          <a:avLst/>
        </a:prstGeom>
      </xdr:spPr>
    </xdr:pic>
    <xdr:clientData/>
  </xdr:twoCellAnchor>
  <xdr:twoCellAnchor editAs="oneCell">
    <xdr:from>
      <xdr:col>8</xdr:col>
      <xdr:colOff>711351</xdr:colOff>
      <xdr:row>21</xdr:row>
      <xdr:rowOff>51099</xdr:rowOff>
    </xdr:from>
    <xdr:to>
      <xdr:col>10</xdr:col>
      <xdr:colOff>236670</xdr:colOff>
      <xdr:row>34</xdr:row>
      <xdr:rowOff>129540</xdr:rowOff>
    </xdr:to>
    <xdr:pic>
      <xdr:nvPicPr>
        <xdr:cNvPr id="17" name="5 Imagen">
          <a:extLst>
            <a:ext uri="{FF2B5EF4-FFF2-40B4-BE49-F238E27FC236}">
              <a16:creationId xmlns:a16="http://schemas.microsoft.com/office/drawing/2014/main" id="{16D2E0B7-C3E1-499E-A5DC-C407F69219EA}"/>
            </a:ext>
          </a:extLst>
        </xdr:cNvPr>
        <xdr:cNvPicPr>
          <a:picLocks noChangeAspect="1"/>
        </xdr:cNvPicPr>
      </xdr:nvPicPr>
      <xdr:blipFill>
        <a:blip xmlns:r="http://schemas.openxmlformats.org/officeDocument/2006/relationships" r:embed="rId4"/>
        <a:stretch>
          <a:fillRect/>
        </a:stretch>
      </xdr:blipFill>
      <xdr:spPr>
        <a:xfrm>
          <a:off x="5256457" y="4560346"/>
          <a:ext cx="1954754" cy="2427194"/>
        </a:xfrm>
        <a:prstGeom prst="rect">
          <a:avLst/>
        </a:prstGeom>
      </xdr:spPr>
    </xdr:pic>
    <xdr:clientData/>
  </xdr:twoCellAnchor>
  <xdr:twoCellAnchor editAs="oneCell">
    <xdr:from>
      <xdr:col>1</xdr:col>
      <xdr:colOff>170330</xdr:colOff>
      <xdr:row>5</xdr:row>
      <xdr:rowOff>62753</xdr:rowOff>
    </xdr:from>
    <xdr:to>
      <xdr:col>6</xdr:col>
      <xdr:colOff>558951</xdr:colOff>
      <xdr:row>18</xdr:row>
      <xdr:rowOff>141194</xdr:rowOff>
    </xdr:to>
    <xdr:pic>
      <xdr:nvPicPr>
        <xdr:cNvPr id="18" name="12 Imagen">
          <a:extLst>
            <a:ext uri="{FF2B5EF4-FFF2-40B4-BE49-F238E27FC236}">
              <a16:creationId xmlns:a16="http://schemas.microsoft.com/office/drawing/2014/main" id="{A2508904-3004-4598-BEFB-EFFECBB5E417}"/>
            </a:ext>
          </a:extLst>
        </xdr:cNvPr>
        <xdr:cNvPicPr>
          <a:picLocks noChangeAspect="1"/>
        </xdr:cNvPicPr>
      </xdr:nvPicPr>
      <xdr:blipFill>
        <a:blip xmlns:r="http://schemas.openxmlformats.org/officeDocument/2006/relationships" r:embed="rId5"/>
        <a:stretch>
          <a:fillRect/>
        </a:stretch>
      </xdr:blipFill>
      <xdr:spPr>
        <a:xfrm>
          <a:off x="421342" y="1488141"/>
          <a:ext cx="3445585" cy="2427194"/>
        </a:xfrm>
        <a:prstGeom prst="rect">
          <a:avLst/>
        </a:prstGeom>
      </xdr:spPr>
    </xdr:pic>
    <xdr:clientData/>
  </xdr:twoCellAnchor>
  <xdr:twoCellAnchor editAs="oneCell">
    <xdr:from>
      <xdr:col>8</xdr:col>
      <xdr:colOff>31378</xdr:colOff>
      <xdr:row>5</xdr:row>
      <xdr:rowOff>73960</xdr:rowOff>
    </xdr:from>
    <xdr:to>
      <xdr:col>11</xdr:col>
      <xdr:colOff>111612</xdr:colOff>
      <xdr:row>18</xdr:row>
      <xdr:rowOff>152401</xdr:rowOff>
    </xdr:to>
    <xdr:pic>
      <xdr:nvPicPr>
        <xdr:cNvPr id="20" name="16 Imagen">
          <a:extLst>
            <a:ext uri="{FF2B5EF4-FFF2-40B4-BE49-F238E27FC236}">
              <a16:creationId xmlns:a16="http://schemas.microsoft.com/office/drawing/2014/main" id="{17FB790D-9B25-4963-817F-303D5D4D3A6E}"/>
            </a:ext>
          </a:extLst>
        </xdr:cNvPr>
        <xdr:cNvPicPr>
          <a:picLocks noChangeAspect="1"/>
        </xdr:cNvPicPr>
      </xdr:nvPicPr>
      <xdr:blipFill>
        <a:blip xmlns:r="http://schemas.openxmlformats.org/officeDocument/2006/relationships" r:embed="rId6"/>
        <a:stretch>
          <a:fillRect/>
        </a:stretch>
      </xdr:blipFill>
      <xdr:spPr>
        <a:xfrm>
          <a:off x="4576484" y="1499348"/>
          <a:ext cx="3433034" cy="2427194"/>
        </a:xfrm>
        <a:prstGeom prst="rect">
          <a:avLst/>
        </a:prstGeom>
      </xdr:spPr>
    </xdr:pic>
    <xdr:clientData/>
  </xdr:twoCellAnchor>
  <xdr:twoCellAnchor editAs="oneCell">
    <xdr:from>
      <xdr:col>8</xdr:col>
      <xdr:colOff>59266</xdr:colOff>
      <xdr:row>53</xdr:row>
      <xdr:rowOff>26397</xdr:rowOff>
    </xdr:from>
    <xdr:to>
      <xdr:col>11</xdr:col>
      <xdr:colOff>190499</xdr:colOff>
      <xdr:row>66</xdr:row>
      <xdr:rowOff>153023</xdr:rowOff>
    </xdr:to>
    <xdr:pic>
      <xdr:nvPicPr>
        <xdr:cNvPr id="21" name="Imagen 20">
          <a:extLst>
            <a:ext uri="{FF2B5EF4-FFF2-40B4-BE49-F238E27FC236}">
              <a16:creationId xmlns:a16="http://schemas.microsoft.com/office/drawing/2014/main" id="{D0B5E7D8-5C51-4519-B11A-9A3DDCCE6CE2}"/>
            </a:ext>
          </a:extLst>
        </xdr:cNvPr>
        <xdr:cNvPicPr>
          <a:picLocks noChangeAspect="1"/>
        </xdr:cNvPicPr>
      </xdr:nvPicPr>
      <xdr:blipFill>
        <a:blip xmlns:r="http://schemas.openxmlformats.org/officeDocument/2006/relationships" r:embed="rId7"/>
        <a:stretch>
          <a:fillRect/>
        </a:stretch>
      </xdr:blipFill>
      <xdr:spPr>
        <a:xfrm>
          <a:off x="4604372" y="10685432"/>
          <a:ext cx="3484033" cy="2457450"/>
        </a:xfrm>
        <a:prstGeom prst="rect">
          <a:avLst/>
        </a:prstGeom>
      </xdr:spPr>
    </xdr:pic>
    <xdr:clientData/>
  </xdr:twoCellAnchor>
  <xdr:twoCellAnchor editAs="oneCell">
    <xdr:from>
      <xdr:col>7</xdr:col>
      <xdr:colOff>563780</xdr:colOff>
      <xdr:row>37</xdr:row>
      <xdr:rowOff>35859</xdr:rowOff>
    </xdr:from>
    <xdr:to>
      <xdr:col>11</xdr:col>
      <xdr:colOff>119927</xdr:colOff>
      <xdr:row>50</xdr:row>
      <xdr:rowOff>170106</xdr:rowOff>
    </xdr:to>
    <xdr:pic>
      <xdr:nvPicPr>
        <xdr:cNvPr id="22" name="Imagen 21">
          <a:extLst>
            <a:ext uri="{FF2B5EF4-FFF2-40B4-BE49-F238E27FC236}">
              <a16:creationId xmlns:a16="http://schemas.microsoft.com/office/drawing/2014/main" id="{9ECB6243-F403-417E-BE26-69FED06EFE5B}"/>
            </a:ext>
          </a:extLst>
        </xdr:cNvPr>
        <xdr:cNvPicPr>
          <a:picLocks noChangeAspect="1"/>
        </xdr:cNvPicPr>
      </xdr:nvPicPr>
      <xdr:blipFill>
        <a:blip xmlns:r="http://schemas.openxmlformats.org/officeDocument/2006/relationships" r:embed="rId8"/>
        <a:stretch>
          <a:fillRect/>
        </a:stretch>
      </xdr:blipFill>
      <xdr:spPr>
        <a:xfrm>
          <a:off x="4526180" y="7691718"/>
          <a:ext cx="3491653" cy="2465070"/>
        </a:xfrm>
        <a:prstGeom prst="rect">
          <a:avLst/>
        </a:prstGeom>
      </xdr:spPr>
    </xdr:pic>
    <xdr:clientData/>
  </xdr:twoCellAnchor>
  <xdr:twoCellAnchor editAs="oneCell">
    <xdr:from>
      <xdr:col>2</xdr:col>
      <xdr:colOff>340659</xdr:colOff>
      <xdr:row>37</xdr:row>
      <xdr:rowOff>35859</xdr:rowOff>
    </xdr:from>
    <xdr:to>
      <xdr:col>5</xdr:col>
      <xdr:colOff>519952</xdr:colOff>
      <xdr:row>50</xdr:row>
      <xdr:rowOff>127102</xdr:rowOff>
    </xdr:to>
    <xdr:pic>
      <xdr:nvPicPr>
        <xdr:cNvPr id="23" name="Imagen 22">
          <a:extLst>
            <a:ext uri="{FF2B5EF4-FFF2-40B4-BE49-F238E27FC236}">
              <a16:creationId xmlns:a16="http://schemas.microsoft.com/office/drawing/2014/main" id="{FB113917-53D8-40A7-B5CC-6F99164FBAEF}"/>
            </a:ext>
          </a:extLst>
        </xdr:cNvPr>
        <xdr:cNvPicPr>
          <a:picLocks noChangeAspect="1"/>
        </xdr:cNvPicPr>
      </xdr:nvPicPr>
      <xdr:blipFill>
        <a:blip xmlns:r="http://schemas.openxmlformats.org/officeDocument/2006/relationships" r:embed="rId9"/>
        <a:stretch>
          <a:fillRect/>
        </a:stretch>
      </xdr:blipFill>
      <xdr:spPr>
        <a:xfrm>
          <a:off x="914400" y="7691718"/>
          <a:ext cx="2088776" cy="2422066"/>
        </a:xfrm>
        <a:prstGeom prst="rect">
          <a:avLst/>
        </a:prstGeom>
      </xdr:spPr>
    </xdr:pic>
    <xdr:clientData/>
  </xdr:twoCellAnchor>
  <xdr:twoCellAnchor editAs="oneCell">
    <xdr:from>
      <xdr:col>2</xdr:col>
      <xdr:colOff>399302</xdr:colOff>
      <xdr:row>53</xdr:row>
      <xdr:rowOff>53291</xdr:rowOff>
    </xdr:from>
    <xdr:to>
      <xdr:col>5</xdr:col>
      <xdr:colOff>502023</xdr:colOff>
      <xdr:row>66</xdr:row>
      <xdr:rowOff>168652</xdr:rowOff>
    </xdr:to>
    <xdr:pic>
      <xdr:nvPicPr>
        <xdr:cNvPr id="24" name="Imagen 23">
          <a:extLst>
            <a:ext uri="{FF2B5EF4-FFF2-40B4-BE49-F238E27FC236}">
              <a16:creationId xmlns:a16="http://schemas.microsoft.com/office/drawing/2014/main" id="{9851868A-35D1-4B5E-BC53-5D3CF47C208F}"/>
            </a:ext>
          </a:extLst>
        </xdr:cNvPr>
        <xdr:cNvPicPr>
          <a:picLocks noChangeAspect="1"/>
        </xdr:cNvPicPr>
      </xdr:nvPicPr>
      <xdr:blipFill>
        <a:blip xmlns:r="http://schemas.openxmlformats.org/officeDocument/2006/relationships" r:embed="rId10"/>
        <a:stretch>
          <a:fillRect/>
        </a:stretch>
      </xdr:blipFill>
      <xdr:spPr>
        <a:xfrm>
          <a:off x="973043" y="10712326"/>
          <a:ext cx="2012204" cy="244618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A97254F-76E5-4241-B6AE-8070F5CA128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6BEBADDF-1DF7-4466-A027-F6A53BA843D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8</xdr:col>
      <xdr:colOff>638172</xdr:colOff>
      <xdr:row>22</xdr:row>
      <xdr:rowOff>47626</xdr:rowOff>
    </xdr:from>
    <xdr:ext cx="2175968" cy="2408703"/>
    <xdr:pic>
      <xdr:nvPicPr>
        <xdr:cNvPr id="4" name="Imagen 3">
          <a:extLst>
            <a:ext uri="{FF2B5EF4-FFF2-40B4-BE49-F238E27FC236}">
              <a16:creationId xmlns:a16="http://schemas.microsoft.com/office/drawing/2014/main" id="{D7AB2F77-2C16-4861-A502-009F6466FD91}"/>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r="8425" b="6859"/>
        <a:stretch/>
      </xdr:blipFill>
      <xdr:spPr>
        <a:xfrm rot="5400000">
          <a:off x="5291028" y="5103547"/>
          <a:ext cx="2408703" cy="2175968"/>
        </a:xfrm>
        <a:prstGeom prst="rect">
          <a:avLst/>
        </a:prstGeom>
      </xdr:spPr>
    </xdr:pic>
    <xdr:clientData/>
  </xdr:oneCellAnchor>
  <xdr:oneCellAnchor>
    <xdr:from>
      <xdr:col>1</xdr:col>
      <xdr:colOff>77418</xdr:colOff>
      <xdr:row>39</xdr:row>
      <xdr:rowOff>71570</xdr:rowOff>
    </xdr:from>
    <xdr:ext cx="3618281" cy="2375795"/>
    <xdr:pic>
      <xdr:nvPicPr>
        <xdr:cNvPr id="5" name="Imagen 4">
          <a:extLst>
            <a:ext uri="{FF2B5EF4-FFF2-40B4-BE49-F238E27FC236}">
              <a16:creationId xmlns:a16="http://schemas.microsoft.com/office/drawing/2014/main" id="{90522258-EB6B-4B1E-A63A-BE27E9415C9E}"/>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46359" y="8507358"/>
          <a:ext cx="3618281" cy="2375795"/>
        </a:xfrm>
        <a:prstGeom prst="rect">
          <a:avLst/>
        </a:prstGeom>
      </xdr:spPr>
    </xdr:pic>
    <xdr:clientData/>
  </xdr:oneCellAnchor>
  <xdr:oneCellAnchor>
    <xdr:from>
      <xdr:col>7</xdr:col>
      <xdr:colOff>120079</xdr:colOff>
      <xdr:row>39</xdr:row>
      <xdr:rowOff>82312</xdr:rowOff>
    </xdr:from>
    <xdr:ext cx="4404295" cy="2356088"/>
    <xdr:pic>
      <xdr:nvPicPr>
        <xdr:cNvPr id="6" name="Imagen 5">
          <a:extLst>
            <a:ext uri="{FF2B5EF4-FFF2-40B4-BE49-F238E27FC236}">
              <a16:creationId xmlns:a16="http://schemas.microsoft.com/office/drawing/2014/main" id="{ACAE86C8-DB11-4F9C-8A65-65E35D9D2C8C}"/>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270738" y="8518100"/>
          <a:ext cx="4404295" cy="2356088"/>
        </a:xfrm>
        <a:prstGeom prst="rect">
          <a:avLst/>
        </a:prstGeom>
      </xdr:spPr>
    </xdr:pic>
    <xdr:clientData/>
  </xdr:oneCellAnchor>
  <xdr:oneCellAnchor>
    <xdr:from>
      <xdr:col>1</xdr:col>
      <xdr:colOff>133992</xdr:colOff>
      <xdr:row>22</xdr:row>
      <xdr:rowOff>66674</xdr:rowOff>
    </xdr:from>
    <xdr:ext cx="3580758" cy="2398620"/>
    <xdr:pic>
      <xdr:nvPicPr>
        <xdr:cNvPr id="7" name="Imagen 6">
          <a:extLst>
            <a:ext uri="{FF2B5EF4-FFF2-40B4-BE49-F238E27FC236}">
              <a16:creationId xmlns:a16="http://schemas.microsoft.com/office/drawing/2014/main" id="{ADDC18EA-3783-4026-A3EB-6F42133E0C2F}"/>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02933" y="5006227"/>
          <a:ext cx="3580758" cy="2398620"/>
        </a:xfrm>
        <a:prstGeom prst="rect">
          <a:avLst/>
        </a:prstGeom>
      </xdr:spPr>
    </xdr:pic>
    <xdr:clientData/>
  </xdr:oneCellAnchor>
  <xdr:oneCellAnchor>
    <xdr:from>
      <xdr:col>7</xdr:col>
      <xdr:colOff>130175</xdr:colOff>
      <xdr:row>6</xdr:row>
      <xdr:rowOff>95249</xdr:rowOff>
    </xdr:from>
    <xdr:ext cx="4489450" cy="2505076"/>
    <xdr:pic>
      <xdr:nvPicPr>
        <xdr:cNvPr id="8" name="Imagen 7">
          <a:extLst>
            <a:ext uri="{FF2B5EF4-FFF2-40B4-BE49-F238E27FC236}">
              <a16:creationId xmlns:a16="http://schemas.microsoft.com/office/drawing/2014/main" id="{AC6D6E9C-6029-4EF2-9069-79B8F7993275}"/>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r="7620" b="5703"/>
        <a:stretch/>
      </xdr:blipFill>
      <xdr:spPr>
        <a:xfrm>
          <a:off x="4275455" y="1832609"/>
          <a:ext cx="4489450" cy="2505076"/>
        </a:xfrm>
        <a:prstGeom prst="rect">
          <a:avLst/>
        </a:prstGeom>
      </xdr:spPr>
    </xdr:pic>
    <xdr:clientData/>
  </xdr:oneCellAnchor>
  <xdr:oneCellAnchor>
    <xdr:from>
      <xdr:col>7</xdr:col>
      <xdr:colOff>169070</xdr:colOff>
      <xdr:row>55</xdr:row>
      <xdr:rowOff>85725</xdr:rowOff>
    </xdr:from>
    <xdr:ext cx="4326730" cy="2533649"/>
    <xdr:pic>
      <xdr:nvPicPr>
        <xdr:cNvPr id="9" name="Imagen 8">
          <a:extLst>
            <a:ext uri="{FF2B5EF4-FFF2-40B4-BE49-F238E27FC236}">
              <a16:creationId xmlns:a16="http://schemas.microsoft.com/office/drawing/2014/main" id="{DA5F1140-6D80-41E0-9998-43F990F6D917}"/>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314350" y="11828145"/>
          <a:ext cx="4326730" cy="2533649"/>
        </a:xfrm>
        <a:prstGeom prst="rect">
          <a:avLst/>
        </a:prstGeom>
      </xdr:spPr>
    </xdr:pic>
    <xdr:clientData/>
  </xdr:oneCellAnchor>
  <xdr:twoCellAnchor editAs="oneCell">
    <xdr:from>
      <xdr:col>1</xdr:col>
      <xdr:colOff>76200</xdr:colOff>
      <xdr:row>6</xdr:row>
      <xdr:rowOff>66606</xdr:rowOff>
    </xdr:from>
    <xdr:to>
      <xdr:col>6</xdr:col>
      <xdr:colOff>600075</xdr:colOff>
      <xdr:row>19</xdr:row>
      <xdr:rowOff>133350</xdr:rowOff>
    </xdr:to>
    <xdr:pic>
      <xdr:nvPicPr>
        <xdr:cNvPr id="10" name="Imagen 9">
          <a:extLst>
            <a:ext uri="{FF2B5EF4-FFF2-40B4-BE49-F238E27FC236}">
              <a16:creationId xmlns:a16="http://schemas.microsoft.com/office/drawing/2014/main" id="{CE2B5812-B42C-4701-832C-A50D38030EE6}"/>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r="8227" b="6767"/>
        <a:stretch/>
      </xdr:blipFill>
      <xdr:spPr>
        <a:xfrm>
          <a:off x="342900" y="1803966"/>
          <a:ext cx="3716655" cy="2459424"/>
        </a:xfrm>
        <a:prstGeom prst="rect">
          <a:avLst/>
        </a:prstGeom>
      </xdr:spPr>
    </xdr:pic>
    <xdr:clientData/>
  </xdr:twoCellAnchor>
  <xdr:twoCellAnchor editAs="oneCell">
    <xdr:from>
      <xdr:col>7</xdr:col>
      <xdr:colOff>123910</xdr:colOff>
      <xdr:row>72</xdr:row>
      <xdr:rowOff>104775</xdr:rowOff>
    </xdr:from>
    <xdr:to>
      <xdr:col>11</xdr:col>
      <xdr:colOff>514350</xdr:colOff>
      <xdr:row>85</xdr:row>
      <xdr:rowOff>114300</xdr:rowOff>
    </xdr:to>
    <xdr:pic>
      <xdr:nvPicPr>
        <xdr:cNvPr id="11" name="Imagen 10">
          <a:extLst>
            <a:ext uri="{FF2B5EF4-FFF2-40B4-BE49-F238E27FC236}">
              <a16:creationId xmlns:a16="http://schemas.microsoft.com/office/drawing/2014/main" id="{1DF1AED1-64CC-45DE-A1B8-DB5CB7701966}"/>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r="9328" b="7396"/>
        <a:stretch/>
      </xdr:blipFill>
      <xdr:spPr>
        <a:xfrm>
          <a:off x="4269190" y="15451455"/>
          <a:ext cx="4528100" cy="2386965"/>
        </a:xfrm>
        <a:prstGeom prst="rect">
          <a:avLst/>
        </a:prstGeom>
      </xdr:spPr>
    </xdr:pic>
    <xdr:clientData/>
  </xdr:twoCellAnchor>
  <xdr:twoCellAnchor editAs="oneCell">
    <xdr:from>
      <xdr:col>1</xdr:col>
      <xdr:colOff>57853</xdr:colOff>
      <xdr:row>72</xdr:row>
      <xdr:rowOff>85724</xdr:rowOff>
    </xdr:from>
    <xdr:to>
      <xdr:col>6</xdr:col>
      <xdr:colOff>609600</xdr:colOff>
      <xdr:row>85</xdr:row>
      <xdr:rowOff>101237</xdr:rowOff>
    </xdr:to>
    <xdr:pic>
      <xdr:nvPicPr>
        <xdr:cNvPr id="12" name="Imagen 11">
          <a:extLst>
            <a:ext uri="{FF2B5EF4-FFF2-40B4-BE49-F238E27FC236}">
              <a16:creationId xmlns:a16="http://schemas.microsoft.com/office/drawing/2014/main" id="{1D7706E5-A63A-4ABA-AB01-70AE7C9F33ED}"/>
            </a:ext>
          </a:extLst>
        </xdr:cNvPr>
        <xdr:cNvPicPr>
          <a:picLocks noChangeAspect="1"/>
        </xdr:cNvPicPr>
      </xdr:nvPicPr>
      <xdr:blipFill rotWithShape="1">
        <a:blip xmlns:r="http://schemas.openxmlformats.org/officeDocument/2006/relationships" r:embed="rId11" cstate="screen">
          <a:extLst>
            <a:ext uri="{28A0092B-C50C-407E-A947-70E740481C1C}">
              <a14:useLocalDpi xmlns:a14="http://schemas.microsoft.com/office/drawing/2010/main"/>
            </a:ext>
          </a:extLst>
        </a:blip>
        <a:srcRect r="9897"/>
        <a:stretch/>
      </xdr:blipFill>
      <xdr:spPr>
        <a:xfrm>
          <a:off x="324553" y="15432404"/>
          <a:ext cx="3744527" cy="2392953"/>
        </a:xfrm>
        <a:prstGeom prst="rect">
          <a:avLst/>
        </a:prstGeom>
      </xdr:spPr>
    </xdr:pic>
    <xdr:clientData/>
  </xdr:twoCellAnchor>
  <xdr:twoCellAnchor editAs="oneCell">
    <xdr:from>
      <xdr:col>1</xdr:col>
      <xdr:colOff>80108</xdr:colOff>
      <xdr:row>88</xdr:row>
      <xdr:rowOff>94257</xdr:rowOff>
    </xdr:from>
    <xdr:to>
      <xdr:col>6</xdr:col>
      <xdr:colOff>590549</xdr:colOff>
      <xdr:row>101</xdr:row>
      <xdr:rowOff>137757</xdr:rowOff>
    </xdr:to>
    <xdr:pic>
      <xdr:nvPicPr>
        <xdr:cNvPr id="13" name="Imagen 12">
          <a:extLst>
            <a:ext uri="{FF2B5EF4-FFF2-40B4-BE49-F238E27FC236}">
              <a16:creationId xmlns:a16="http://schemas.microsoft.com/office/drawing/2014/main" id="{FA1B6267-C852-4FDB-991A-18CD6313FF6F}"/>
            </a:ext>
          </a:extLst>
        </xdr:cNvPr>
        <xdr:cNvPicPr>
          <a:picLocks noChangeAspect="1"/>
        </xdr:cNvPicPr>
      </xdr:nvPicPr>
      <xdr:blipFill>
        <a:blip xmlns:r="http://schemas.openxmlformats.org/officeDocument/2006/relationships" r:embed="rId12"/>
        <a:stretch>
          <a:fillRect/>
        </a:stretch>
      </xdr:blipFill>
      <xdr:spPr>
        <a:xfrm>
          <a:off x="346808" y="18587997"/>
          <a:ext cx="3703221" cy="2420940"/>
        </a:xfrm>
        <a:prstGeom prst="rect">
          <a:avLst/>
        </a:prstGeom>
      </xdr:spPr>
    </xdr:pic>
    <xdr:clientData/>
  </xdr:twoCellAnchor>
  <xdr:twoCellAnchor editAs="oneCell">
    <xdr:from>
      <xdr:col>7</xdr:col>
      <xdr:colOff>119024</xdr:colOff>
      <xdr:row>88</xdr:row>
      <xdr:rowOff>85725</xdr:rowOff>
    </xdr:from>
    <xdr:to>
      <xdr:col>11</xdr:col>
      <xdr:colOff>523874</xdr:colOff>
      <xdr:row>101</xdr:row>
      <xdr:rowOff>129225</xdr:rowOff>
    </xdr:to>
    <xdr:pic>
      <xdr:nvPicPr>
        <xdr:cNvPr id="14" name="Imagen 13">
          <a:extLst>
            <a:ext uri="{FF2B5EF4-FFF2-40B4-BE49-F238E27FC236}">
              <a16:creationId xmlns:a16="http://schemas.microsoft.com/office/drawing/2014/main" id="{3CE7CD0D-182E-4E10-BC46-172E5DD5634A}"/>
            </a:ext>
          </a:extLst>
        </xdr:cNvPr>
        <xdr:cNvPicPr>
          <a:picLocks noChangeAspect="1"/>
        </xdr:cNvPicPr>
      </xdr:nvPicPr>
      <xdr:blipFill>
        <a:blip xmlns:r="http://schemas.openxmlformats.org/officeDocument/2006/relationships" r:embed="rId13"/>
        <a:stretch>
          <a:fillRect/>
        </a:stretch>
      </xdr:blipFill>
      <xdr:spPr>
        <a:xfrm>
          <a:off x="4264304" y="18579465"/>
          <a:ext cx="4542510" cy="2420940"/>
        </a:xfrm>
        <a:prstGeom prst="rect">
          <a:avLst/>
        </a:prstGeom>
      </xdr:spPr>
    </xdr:pic>
    <xdr:clientData/>
  </xdr:twoCellAnchor>
  <xdr:twoCellAnchor editAs="oneCell">
    <xdr:from>
      <xdr:col>1</xdr:col>
      <xdr:colOff>108281</xdr:colOff>
      <xdr:row>55</xdr:row>
      <xdr:rowOff>97634</xdr:rowOff>
    </xdr:from>
    <xdr:to>
      <xdr:col>6</xdr:col>
      <xdr:colOff>619125</xdr:colOff>
      <xdr:row>68</xdr:row>
      <xdr:rowOff>126209</xdr:rowOff>
    </xdr:to>
    <xdr:pic>
      <xdr:nvPicPr>
        <xdr:cNvPr id="15" name="Imagen 14">
          <a:extLst>
            <a:ext uri="{FF2B5EF4-FFF2-40B4-BE49-F238E27FC236}">
              <a16:creationId xmlns:a16="http://schemas.microsoft.com/office/drawing/2014/main" id="{875DA5B2-293B-42DC-9011-5FEFD3FA1DF9}"/>
            </a:ext>
          </a:extLst>
        </xdr:cNvPr>
        <xdr:cNvPicPr>
          <a:picLocks noChangeAspect="1"/>
        </xdr:cNvPicPr>
      </xdr:nvPicPr>
      <xdr:blipFill>
        <a:blip xmlns:r="http://schemas.openxmlformats.org/officeDocument/2006/relationships" r:embed="rId14"/>
        <a:stretch>
          <a:fillRect/>
        </a:stretch>
      </xdr:blipFill>
      <xdr:spPr>
        <a:xfrm>
          <a:off x="374981" y="11840054"/>
          <a:ext cx="3703624" cy="25050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0FDD3180-1135-43BC-A17F-3F8EE6769A7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1794C4E-E734-45CF-B205-AEDF9DFA1A4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123264</xdr:colOff>
      <xdr:row>5</xdr:row>
      <xdr:rowOff>78441</xdr:rowOff>
    </xdr:from>
    <xdr:to>
      <xdr:col>6</xdr:col>
      <xdr:colOff>360829</xdr:colOff>
      <xdr:row>18</xdr:row>
      <xdr:rowOff>105335</xdr:rowOff>
    </xdr:to>
    <xdr:pic>
      <xdr:nvPicPr>
        <xdr:cNvPr id="4" name="20 Imagen">
          <a:extLst>
            <a:ext uri="{FF2B5EF4-FFF2-40B4-BE49-F238E27FC236}">
              <a16:creationId xmlns:a16="http://schemas.microsoft.com/office/drawing/2014/main" id="{74C6232F-77B1-483F-9099-BE846BD24E82}"/>
            </a:ext>
          </a:extLst>
        </xdr:cNvPr>
        <xdr:cNvPicPr>
          <a:picLocks noChangeAspect="1"/>
        </xdr:cNvPicPr>
      </xdr:nvPicPr>
      <xdr:blipFill>
        <a:blip xmlns:r="http://schemas.openxmlformats.org/officeDocument/2006/relationships" r:embed="rId3"/>
        <a:stretch>
          <a:fillRect/>
        </a:stretch>
      </xdr:blipFill>
      <xdr:spPr>
        <a:xfrm>
          <a:off x="725244" y="1503381"/>
          <a:ext cx="3437965" cy="2419574"/>
        </a:xfrm>
        <a:prstGeom prst="rect">
          <a:avLst/>
        </a:prstGeom>
      </xdr:spPr>
    </xdr:pic>
    <xdr:clientData/>
  </xdr:twoCellAnchor>
  <xdr:twoCellAnchor editAs="oneCell">
    <xdr:from>
      <xdr:col>7</xdr:col>
      <xdr:colOff>358588</xdr:colOff>
      <xdr:row>5</xdr:row>
      <xdr:rowOff>89647</xdr:rowOff>
    </xdr:from>
    <xdr:to>
      <xdr:col>10</xdr:col>
      <xdr:colOff>842682</xdr:colOff>
      <xdr:row>18</xdr:row>
      <xdr:rowOff>124161</xdr:rowOff>
    </xdr:to>
    <xdr:pic>
      <xdr:nvPicPr>
        <xdr:cNvPr id="5" name="34 Imagen">
          <a:extLst>
            <a:ext uri="{FF2B5EF4-FFF2-40B4-BE49-F238E27FC236}">
              <a16:creationId xmlns:a16="http://schemas.microsoft.com/office/drawing/2014/main" id="{C6424152-634D-428E-954F-C6CB37C2D33D}"/>
            </a:ext>
          </a:extLst>
        </xdr:cNvPr>
        <xdr:cNvPicPr>
          <a:picLocks noChangeAspect="1"/>
        </xdr:cNvPicPr>
      </xdr:nvPicPr>
      <xdr:blipFill>
        <a:blip xmlns:r="http://schemas.openxmlformats.org/officeDocument/2006/relationships" r:embed="rId4"/>
        <a:stretch>
          <a:fillRect/>
        </a:stretch>
      </xdr:blipFill>
      <xdr:spPr>
        <a:xfrm>
          <a:off x="4846768" y="1514587"/>
          <a:ext cx="3425414" cy="2427194"/>
        </a:xfrm>
        <a:prstGeom prst="rect">
          <a:avLst/>
        </a:prstGeom>
      </xdr:spPr>
    </xdr:pic>
    <xdr:clientData/>
  </xdr:twoCellAnchor>
  <xdr:twoCellAnchor editAs="oneCell">
    <xdr:from>
      <xdr:col>2</xdr:col>
      <xdr:colOff>156882</xdr:colOff>
      <xdr:row>21</xdr:row>
      <xdr:rowOff>78441</xdr:rowOff>
    </xdr:from>
    <xdr:to>
      <xdr:col>6</xdr:col>
      <xdr:colOff>394447</xdr:colOff>
      <xdr:row>34</xdr:row>
      <xdr:rowOff>105335</xdr:rowOff>
    </xdr:to>
    <xdr:pic>
      <xdr:nvPicPr>
        <xdr:cNvPr id="6" name="36 Imagen">
          <a:extLst>
            <a:ext uri="{FF2B5EF4-FFF2-40B4-BE49-F238E27FC236}">
              <a16:creationId xmlns:a16="http://schemas.microsoft.com/office/drawing/2014/main" id="{CB9ED714-F677-4C08-9EF6-3DD7F9EA11CA}"/>
            </a:ext>
          </a:extLst>
        </xdr:cNvPr>
        <xdr:cNvPicPr>
          <a:picLocks noChangeAspect="1"/>
        </xdr:cNvPicPr>
      </xdr:nvPicPr>
      <xdr:blipFill>
        <a:blip xmlns:r="http://schemas.openxmlformats.org/officeDocument/2006/relationships" r:embed="rId5"/>
        <a:stretch>
          <a:fillRect/>
        </a:stretch>
      </xdr:blipFill>
      <xdr:spPr>
        <a:xfrm>
          <a:off x="758862" y="4696161"/>
          <a:ext cx="3437965" cy="2419574"/>
        </a:xfrm>
        <a:prstGeom prst="rect">
          <a:avLst/>
        </a:prstGeom>
      </xdr:spPr>
    </xdr:pic>
    <xdr:clientData/>
  </xdr:twoCellAnchor>
  <xdr:twoCellAnchor editAs="oneCell">
    <xdr:from>
      <xdr:col>8</xdr:col>
      <xdr:colOff>100853</xdr:colOff>
      <xdr:row>21</xdr:row>
      <xdr:rowOff>100853</xdr:rowOff>
    </xdr:from>
    <xdr:to>
      <xdr:col>10</xdr:col>
      <xdr:colOff>904987</xdr:colOff>
      <xdr:row>34</xdr:row>
      <xdr:rowOff>82027</xdr:rowOff>
    </xdr:to>
    <xdr:pic>
      <xdr:nvPicPr>
        <xdr:cNvPr id="7" name="37 Imagen">
          <a:extLst>
            <a:ext uri="{FF2B5EF4-FFF2-40B4-BE49-F238E27FC236}">
              <a16:creationId xmlns:a16="http://schemas.microsoft.com/office/drawing/2014/main" id="{60284939-0A7D-4809-B59B-1338E4887EEE}"/>
            </a:ext>
          </a:extLst>
        </xdr:cNvPr>
        <xdr:cNvPicPr>
          <a:picLocks noChangeAspect="1"/>
        </xdr:cNvPicPr>
      </xdr:nvPicPr>
      <xdr:blipFill>
        <a:blip xmlns:r="http://schemas.openxmlformats.org/officeDocument/2006/relationships" r:embed="rId6"/>
        <a:stretch>
          <a:fillRect/>
        </a:stretch>
      </xdr:blipFill>
      <xdr:spPr>
        <a:xfrm>
          <a:off x="4977653" y="4718573"/>
          <a:ext cx="3356834" cy="2373854"/>
        </a:xfrm>
        <a:prstGeom prst="rect">
          <a:avLst/>
        </a:prstGeom>
      </xdr:spPr>
    </xdr:pic>
    <xdr:clientData/>
  </xdr:twoCellAnchor>
  <xdr:twoCellAnchor editAs="oneCell">
    <xdr:from>
      <xdr:col>2</xdr:col>
      <xdr:colOff>212912</xdr:colOff>
      <xdr:row>37</xdr:row>
      <xdr:rowOff>100853</xdr:rowOff>
    </xdr:from>
    <xdr:to>
      <xdr:col>6</xdr:col>
      <xdr:colOff>389517</xdr:colOff>
      <xdr:row>50</xdr:row>
      <xdr:rowOff>82028</xdr:rowOff>
    </xdr:to>
    <xdr:pic>
      <xdr:nvPicPr>
        <xdr:cNvPr id="8" name="39 Imagen">
          <a:extLst>
            <a:ext uri="{FF2B5EF4-FFF2-40B4-BE49-F238E27FC236}">
              <a16:creationId xmlns:a16="http://schemas.microsoft.com/office/drawing/2014/main" id="{399528AF-5634-4462-80E4-6E5B6C8F32EE}"/>
            </a:ext>
          </a:extLst>
        </xdr:cNvPr>
        <xdr:cNvPicPr>
          <a:picLocks noChangeAspect="1"/>
        </xdr:cNvPicPr>
      </xdr:nvPicPr>
      <xdr:blipFill>
        <a:blip xmlns:r="http://schemas.openxmlformats.org/officeDocument/2006/relationships" r:embed="rId7"/>
        <a:stretch>
          <a:fillRect/>
        </a:stretch>
      </xdr:blipFill>
      <xdr:spPr>
        <a:xfrm>
          <a:off x="814892" y="7911353"/>
          <a:ext cx="3377005" cy="2373855"/>
        </a:xfrm>
        <a:prstGeom prst="rect">
          <a:avLst/>
        </a:prstGeom>
      </xdr:spPr>
    </xdr:pic>
    <xdr:clientData/>
  </xdr:twoCellAnchor>
  <xdr:twoCellAnchor editAs="oneCell">
    <xdr:from>
      <xdr:col>7</xdr:col>
      <xdr:colOff>324970</xdr:colOff>
      <xdr:row>37</xdr:row>
      <xdr:rowOff>112059</xdr:rowOff>
    </xdr:from>
    <xdr:to>
      <xdr:col>10</xdr:col>
      <xdr:colOff>809064</xdr:colOff>
      <xdr:row>50</xdr:row>
      <xdr:rowOff>138954</xdr:rowOff>
    </xdr:to>
    <xdr:pic>
      <xdr:nvPicPr>
        <xdr:cNvPr id="9" name="40 Imagen">
          <a:extLst>
            <a:ext uri="{FF2B5EF4-FFF2-40B4-BE49-F238E27FC236}">
              <a16:creationId xmlns:a16="http://schemas.microsoft.com/office/drawing/2014/main" id="{AD8CB913-4DDD-48B5-B300-47E6CF04ECAE}"/>
            </a:ext>
          </a:extLst>
        </xdr:cNvPr>
        <xdr:cNvPicPr>
          <a:picLocks noChangeAspect="1"/>
        </xdr:cNvPicPr>
      </xdr:nvPicPr>
      <xdr:blipFill>
        <a:blip xmlns:r="http://schemas.openxmlformats.org/officeDocument/2006/relationships" r:embed="rId8"/>
        <a:stretch>
          <a:fillRect/>
        </a:stretch>
      </xdr:blipFill>
      <xdr:spPr>
        <a:xfrm>
          <a:off x="4813150" y="7922559"/>
          <a:ext cx="3425414" cy="2419575"/>
        </a:xfrm>
        <a:prstGeom prst="rect">
          <a:avLst/>
        </a:prstGeom>
      </xdr:spPr>
    </xdr:pic>
    <xdr:clientData/>
  </xdr:twoCellAnchor>
  <xdr:twoCellAnchor editAs="oneCell">
    <xdr:from>
      <xdr:col>2</xdr:col>
      <xdr:colOff>134470</xdr:colOff>
      <xdr:row>53</xdr:row>
      <xdr:rowOff>78442</xdr:rowOff>
    </xdr:from>
    <xdr:to>
      <xdr:col>6</xdr:col>
      <xdr:colOff>311075</xdr:colOff>
      <xdr:row>66</xdr:row>
      <xdr:rowOff>59616</xdr:rowOff>
    </xdr:to>
    <xdr:pic>
      <xdr:nvPicPr>
        <xdr:cNvPr id="10" name="41 Imagen">
          <a:extLst>
            <a:ext uri="{FF2B5EF4-FFF2-40B4-BE49-F238E27FC236}">
              <a16:creationId xmlns:a16="http://schemas.microsoft.com/office/drawing/2014/main" id="{EAFDC6C4-8239-4F85-A5A4-899E92BC1B94}"/>
            </a:ext>
          </a:extLst>
        </xdr:cNvPr>
        <xdr:cNvPicPr>
          <a:picLocks noChangeAspect="1"/>
        </xdr:cNvPicPr>
      </xdr:nvPicPr>
      <xdr:blipFill>
        <a:blip xmlns:r="http://schemas.openxmlformats.org/officeDocument/2006/relationships" r:embed="rId9"/>
        <a:stretch>
          <a:fillRect/>
        </a:stretch>
      </xdr:blipFill>
      <xdr:spPr>
        <a:xfrm>
          <a:off x="736450" y="11081722"/>
          <a:ext cx="3377005" cy="2373854"/>
        </a:xfrm>
        <a:prstGeom prst="rect">
          <a:avLst/>
        </a:prstGeom>
      </xdr:spPr>
    </xdr:pic>
    <xdr:clientData/>
  </xdr:twoCellAnchor>
  <xdr:twoCellAnchor editAs="oneCell">
    <xdr:from>
      <xdr:col>8</xdr:col>
      <xdr:colOff>11206</xdr:colOff>
      <xdr:row>53</xdr:row>
      <xdr:rowOff>56029</xdr:rowOff>
    </xdr:from>
    <xdr:to>
      <xdr:col>10</xdr:col>
      <xdr:colOff>876300</xdr:colOff>
      <xdr:row>66</xdr:row>
      <xdr:rowOff>82923</xdr:rowOff>
    </xdr:to>
    <xdr:pic>
      <xdr:nvPicPr>
        <xdr:cNvPr id="11" name="42 Imagen">
          <a:extLst>
            <a:ext uri="{FF2B5EF4-FFF2-40B4-BE49-F238E27FC236}">
              <a16:creationId xmlns:a16="http://schemas.microsoft.com/office/drawing/2014/main" id="{28736EED-14D2-493D-8704-66A763E42124}"/>
            </a:ext>
          </a:extLst>
        </xdr:cNvPr>
        <xdr:cNvPicPr>
          <a:picLocks noChangeAspect="1"/>
        </xdr:cNvPicPr>
      </xdr:nvPicPr>
      <xdr:blipFill>
        <a:blip xmlns:r="http://schemas.openxmlformats.org/officeDocument/2006/relationships" r:embed="rId10"/>
        <a:stretch>
          <a:fillRect/>
        </a:stretch>
      </xdr:blipFill>
      <xdr:spPr>
        <a:xfrm>
          <a:off x="4888006" y="11059309"/>
          <a:ext cx="3417794" cy="2419574"/>
        </a:xfrm>
        <a:prstGeom prst="rect">
          <a:avLst/>
        </a:prstGeom>
      </xdr:spPr>
    </xdr:pic>
    <xdr:clientData/>
  </xdr:twoCellAnchor>
  <xdr:twoCellAnchor editAs="oneCell">
    <xdr:from>
      <xdr:col>2</xdr:col>
      <xdr:colOff>123264</xdr:colOff>
      <xdr:row>69</xdr:row>
      <xdr:rowOff>56029</xdr:rowOff>
    </xdr:from>
    <xdr:to>
      <xdr:col>6</xdr:col>
      <xdr:colOff>360829</xdr:colOff>
      <xdr:row>82</xdr:row>
      <xdr:rowOff>82923</xdr:rowOff>
    </xdr:to>
    <xdr:pic>
      <xdr:nvPicPr>
        <xdr:cNvPr id="12" name="44 Imagen">
          <a:extLst>
            <a:ext uri="{FF2B5EF4-FFF2-40B4-BE49-F238E27FC236}">
              <a16:creationId xmlns:a16="http://schemas.microsoft.com/office/drawing/2014/main" id="{5BD56C05-B297-457B-8F5F-9DE84E17D435}"/>
            </a:ext>
          </a:extLst>
        </xdr:cNvPr>
        <xdr:cNvPicPr>
          <a:picLocks noChangeAspect="1"/>
        </xdr:cNvPicPr>
      </xdr:nvPicPr>
      <xdr:blipFill>
        <a:blip xmlns:r="http://schemas.openxmlformats.org/officeDocument/2006/relationships" r:embed="rId11"/>
        <a:stretch>
          <a:fillRect/>
        </a:stretch>
      </xdr:blipFill>
      <xdr:spPr>
        <a:xfrm>
          <a:off x="725244" y="14252089"/>
          <a:ext cx="3437965" cy="2419574"/>
        </a:xfrm>
        <a:prstGeom prst="rect">
          <a:avLst/>
        </a:prstGeom>
      </xdr:spPr>
    </xdr:pic>
    <xdr:clientData/>
  </xdr:twoCellAnchor>
  <xdr:twoCellAnchor editAs="oneCell">
    <xdr:from>
      <xdr:col>7</xdr:col>
      <xdr:colOff>257736</xdr:colOff>
      <xdr:row>69</xdr:row>
      <xdr:rowOff>78441</xdr:rowOff>
    </xdr:from>
    <xdr:to>
      <xdr:col>10</xdr:col>
      <xdr:colOff>795170</xdr:colOff>
      <xdr:row>82</xdr:row>
      <xdr:rowOff>143435</xdr:rowOff>
    </xdr:to>
    <xdr:pic>
      <xdr:nvPicPr>
        <xdr:cNvPr id="13" name="46 Imagen">
          <a:extLst>
            <a:ext uri="{FF2B5EF4-FFF2-40B4-BE49-F238E27FC236}">
              <a16:creationId xmlns:a16="http://schemas.microsoft.com/office/drawing/2014/main" id="{6F71D25F-E57D-4EFF-894C-D07FFEDC0D94}"/>
            </a:ext>
          </a:extLst>
        </xdr:cNvPr>
        <xdr:cNvPicPr>
          <a:picLocks noChangeAspect="1"/>
        </xdr:cNvPicPr>
      </xdr:nvPicPr>
      <xdr:blipFill>
        <a:blip xmlns:r="http://schemas.openxmlformats.org/officeDocument/2006/relationships" r:embed="rId12"/>
        <a:stretch>
          <a:fillRect/>
        </a:stretch>
      </xdr:blipFill>
      <xdr:spPr>
        <a:xfrm>
          <a:off x="4745916" y="14274501"/>
          <a:ext cx="3478754" cy="2457674"/>
        </a:xfrm>
        <a:prstGeom prst="rect">
          <a:avLst/>
        </a:prstGeom>
      </xdr:spPr>
    </xdr:pic>
    <xdr:clientData/>
  </xdr:twoCellAnchor>
  <xdr:twoCellAnchor editAs="oneCell">
    <xdr:from>
      <xdr:col>2</xdr:col>
      <xdr:colOff>67235</xdr:colOff>
      <xdr:row>85</xdr:row>
      <xdr:rowOff>67234</xdr:rowOff>
    </xdr:from>
    <xdr:to>
      <xdr:col>6</xdr:col>
      <xdr:colOff>304800</xdr:colOff>
      <xdr:row>98</xdr:row>
      <xdr:rowOff>94128</xdr:rowOff>
    </xdr:to>
    <xdr:pic>
      <xdr:nvPicPr>
        <xdr:cNvPr id="14" name="47 Imagen">
          <a:extLst>
            <a:ext uri="{FF2B5EF4-FFF2-40B4-BE49-F238E27FC236}">
              <a16:creationId xmlns:a16="http://schemas.microsoft.com/office/drawing/2014/main" id="{A76E2E9E-9AC7-4AB2-BEEB-9AC6E641C425}"/>
            </a:ext>
          </a:extLst>
        </xdr:cNvPr>
        <xdr:cNvPicPr>
          <a:picLocks noChangeAspect="1"/>
        </xdr:cNvPicPr>
      </xdr:nvPicPr>
      <xdr:blipFill>
        <a:blip xmlns:r="http://schemas.openxmlformats.org/officeDocument/2006/relationships" r:embed="rId13"/>
        <a:stretch>
          <a:fillRect/>
        </a:stretch>
      </xdr:blipFill>
      <xdr:spPr>
        <a:xfrm>
          <a:off x="669215" y="17410354"/>
          <a:ext cx="3437965" cy="2419574"/>
        </a:xfrm>
        <a:prstGeom prst="rect">
          <a:avLst/>
        </a:prstGeom>
      </xdr:spPr>
    </xdr:pic>
    <xdr:clientData/>
  </xdr:twoCellAnchor>
  <xdr:twoCellAnchor editAs="oneCell">
    <xdr:from>
      <xdr:col>8</xdr:col>
      <xdr:colOff>33618</xdr:colOff>
      <xdr:row>85</xdr:row>
      <xdr:rowOff>89646</xdr:rowOff>
    </xdr:from>
    <xdr:to>
      <xdr:col>10</xdr:col>
      <xdr:colOff>898712</xdr:colOff>
      <xdr:row>98</xdr:row>
      <xdr:rowOff>116540</xdr:rowOff>
    </xdr:to>
    <xdr:pic>
      <xdr:nvPicPr>
        <xdr:cNvPr id="15" name="48 Imagen">
          <a:extLst>
            <a:ext uri="{FF2B5EF4-FFF2-40B4-BE49-F238E27FC236}">
              <a16:creationId xmlns:a16="http://schemas.microsoft.com/office/drawing/2014/main" id="{31353D34-A953-4BC4-A87E-B4635AF9BD0F}"/>
            </a:ext>
          </a:extLst>
        </xdr:cNvPr>
        <xdr:cNvPicPr>
          <a:picLocks noChangeAspect="1"/>
        </xdr:cNvPicPr>
      </xdr:nvPicPr>
      <xdr:blipFill>
        <a:blip xmlns:r="http://schemas.openxmlformats.org/officeDocument/2006/relationships" r:embed="rId14"/>
        <a:stretch>
          <a:fillRect/>
        </a:stretch>
      </xdr:blipFill>
      <xdr:spPr>
        <a:xfrm>
          <a:off x="4910418" y="17432766"/>
          <a:ext cx="3417794" cy="2419574"/>
        </a:xfrm>
        <a:prstGeom prst="rect">
          <a:avLst/>
        </a:prstGeom>
      </xdr:spPr>
    </xdr:pic>
    <xdr:clientData/>
  </xdr:twoCellAnchor>
  <xdr:twoCellAnchor editAs="oneCell">
    <xdr:from>
      <xdr:col>2</xdr:col>
      <xdr:colOff>201705</xdr:colOff>
      <xdr:row>101</xdr:row>
      <xdr:rowOff>78441</xdr:rowOff>
    </xdr:from>
    <xdr:to>
      <xdr:col>6</xdr:col>
      <xdr:colOff>439270</xdr:colOff>
      <xdr:row>114</xdr:row>
      <xdr:rowOff>105335</xdr:rowOff>
    </xdr:to>
    <xdr:pic>
      <xdr:nvPicPr>
        <xdr:cNvPr id="16" name="49 Imagen">
          <a:extLst>
            <a:ext uri="{FF2B5EF4-FFF2-40B4-BE49-F238E27FC236}">
              <a16:creationId xmlns:a16="http://schemas.microsoft.com/office/drawing/2014/main" id="{B30EF348-C121-4E24-B86A-937C9F0A8964}"/>
            </a:ext>
          </a:extLst>
        </xdr:cNvPr>
        <xdr:cNvPicPr>
          <a:picLocks noChangeAspect="1"/>
        </xdr:cNvPicPr>
      </xdr:nvPicPr>
      <xdr:blipFill>
        <a:blip xmlns:r="http://schemas.openxmlformats.org/officeDocument/2006/relationships" r:embed="rId15"/>
        <a:stretch>
          <a:fillRect/>
        </a:stretch>
      </xdr:blipFill>
      <xdr:spPr>
        <a:xfrm>
          <a:off x="803685" y="20568621"/>
          <a:ext cx="3437965" cy="2419574"/>
        </a:xfrm>
        <a:prstGeom prst="rect">
          <a:avLst/>
        </a:prstGeom>
      </xdr:spPr>
    </xdr:pic>
    <xdr:clientData/>
  </xdr:twoCellAnchor>
  <xdr:twoCellAnchor editAs="oneCell">
    <xdr:from>
      <xdr:col>7</xdr:col>
      <xdr:colOff>324971</xdr:colOff>
      <xdr:row>101</xdr:row>
      <xdr:rowOff>56029</xdr:rowOff>
    </xdr:from>
    <xdr:to>
      <xdr:col>10</xdr:col>
      <xdr:colOff>809065</xdr:colOff>
      <xdr:row>114</xdr:row>
      <xdr:rowOff>82923</xdr:rowOff>
    </xdr:to>
    <xdr:pic>
      <xdr:nvPicPr>
        <xdr:cNvPr id="17" name="50 Imagen">
          <a:extLst>
            <a:ext uri="{FF2B5EF4-FFF2-40B4-BE49-F238E27FC236}">
              <a16:creationId xmlns:a16="http://schemas.microsoft.com/office/drawing/2014/main" id="{592D9434-3784-4812-A244-EE4AA378909F}"/>
            </a:ext>
          </a:extLst>
        </xdr:cNvPr>
        <xdr:cNvPicPr>
          <a:picLocks noChangeAspect="1"/>
        </xdr:cNvPicPr>
      </xdr:nvPicPr>
      <xdr:blipFill>
        <a:blip xmlns:r="http://schemas.openxmlformats.org/officeDocument/2006/relationships" r:embed="rId16"/>
        <a:stretch>
          <a:fillRect/>
        </a:stretch>
      </xdr:blipFill>
      <xdr:spPr>
        <a:xfrm>
          <a:off x="4813151" y="20546209"/>
          <a:ext cx="3425414" cy="2419574"/>
        </a:xfrm>
        <a:prstGeom prst="rect">
          <a:avLst/>
        </a:prstGeom>
      </xdr:spPr>
    </xdr:pic>
    <xdr:clientData/>
  </xdr:twoCellAnchor>
  <xdr:twoCellAnchor editAs="oneCell">
    <xdr:from>
      <xdr:col>2</xdr:col>
      <xdr:colOff>156882</xdr:colOff>
      <xdr:row>117</xdr:row>
      <xdr:rowOff>67236</xdr:rowOff>
    </xdr:from>
    <xdr:to>
      <xdr:col>6</xdr:col>
      <xdr:colOff>394447</xdr:colOff>
      <xdr:row>130</xdr:row>
      <xdr:rowOff>94130</xdr:rowOff>
    </xdr:to>
    <xdr:pic>
      <xdr:nvPicPr>
        <xdr:cNvPr id="18" name="Imagen 23">
          <a:extLst>
            <a:ext uri="{FF2B5EF4-FFF2-40B4-BE49-F238E27FC236}">
              <a16:creationId xmlns:a16="http://schemas.microsoft.com/office/drawing/2014/main" id="{817ED25F-273D-4FBB-9ED6-5B306E594CC7}"/>
            </a:ext>
          </a:extLst>
        </xdr:cNvPr>
        <xdr:cNvPicPr>
          <a:picLocks noChangeAspect="1"/>
        </xdr:cNvPicPr>
      </xdr:nvPicPr>
      <xdr:blipFill>
        <a:blip xmlns:r="http://schemas.openxmlformats.org/officeDocument/2006/relationships" r:embed="rId17"/>
        <a:stretch>
          <a:fillRect/>
        </a:stretch>
      </xdr:blipFill>
      <xdr:spPr>
        <a:xfrm>
          <a:off x="758862" y="23704476"/>
          <a:ext cx="3437965" cy="2419574"/>
        </a:xfrm>
        <a:prstGeom prst="rect">
          <a:avLst/>
        </a:prstGeom>
      </xdr:spPr>
    </xdr:pic>
    <xdr:clientData/>
  </xdr:twoCellAnchor>
  <xdr:twoCellAnchor editAs="oneCell">
    <xdr:from>
      <xdr:col>7</xdr:col>
      <xdr:colOff>291353</xdr:colOff>
      <xdr:row>117</xdr:row>
      <xdr:rowOff>67235</xdr:rowOff>
    </xdr:from>
    <xdr:to>
      <xdr:col>10</xdr:col>
      <xdr:colOff>775447</xdr:colOff>
      <xdr:row>130</xdr:row>
      <xdr:rowOff>94129</xdr:rowOff>
    </xdr:to>
    <xdr:pic>
      <xdr:nvPicPr>
        <xdr:cNvPr id="19" name="53 Imagen">
          <a:extLst>
            <a:ext uri="{FF2B5EF4-FFF2-40B4-BE49-F238E27FC236}">
              <a16:creationId xmlns:a16="http://schemas.microsoft.com/office/drawing/2014/main" id="{F1D40711-5E12-4862-9A81-DFE8B97051A5}"/>
            </a:ext>
          </a:extLst>
        </xdr:cNvPr>
        <xdr:cNvPicPr>
          <a:picLocks noChangeAspect="1"/>
        </xdr:cNvPicPr>
      </xdr:nvPicPr>
      <xdr:blipFill>
        <a:blip xmlns:r="http://schemas.openxmlformats.org/officeDocument/2006/relationships" r:embed="rId18"/>
        <a:stretch>
          <a:fillRect/>
        </a:stretch>
      </xdr:blipFill>
      <xdr:spPr>
        <a:xfrm>
          <a:off x="4779533" y="23704475"/>
          <a:ext cx="3425414" cy="2419574"/>
        </a:xfrm>
        <a:prstGeom prst="rect">
          <a:avLst/>
        </a:prstGeom>
      </xdr:spPr>
    </xdr:pic>
    <xdr:clientData/>
  </xdr:twoCellAnchor>
  <xdr:twoCellAnchor editAs="oneCell">
    <xdr:from>
      <xdr:col>2</xdr:col>
      <xdr:colOff>179294</xdr:colOff>
      <xdr:row>133</xdr:row>
      <xdr:rowOff>56030</xdr:rowOff>
    </xdr:from>
    <xdr:to>
      <xdr:col>6</xdr:col>
      <xdr:colOff>416859</xdr:colOff>
      <xdr:row>146</xdr:row>
      <xdr:rowOff>82924</xdr:rowOff>
    </xdr:to>
    <xdr:pic>
      <xdr:nvPicPr>
        <xdr:cNvPr id="20" name="54 Imagen">
          <a:extLst>
            <a:ext uri="{FF2B5EF4-FFF2-40B4-BE49-F238E27FC236}">
              <a16:creationId xmlns:a16="http://schemas.microsoft.com/office/drawing/2014/main" id="{4F81FC6C-1C62-4E4F-B60E-6C863EFAB898}"/>
            </a:ext>
          </a:extLst>
        </xdr:cNvPr>
        <xdr:cNvPicPr>
          <a:picLocks noChangeAspect="1"/>
        </xdr:cNvPicPr>
      </xdr:nvPicPr>
      <xdr:blipFill>
        <a:blip xmlns:r="http://schemas.openxmlformats.org/officeDocument/2006/relationships" r:embed="rId19"/>
        <a:stretch>
          <a:fillRect/>
        </a:stretch>
      </xdr:blipFill>
      <xdr:spPr>
        <a:xfrm>
          <a:off x="781274" y="26840330"/>
          <a:ext cx="3437965" cy="2419574"/>
        </a:xfrm>
        <a:prstGeom prst="rect">
          <a:avLst/>
        </a:prstGeom>
      </xdr:spPr>
    </xdr:pic>
    <xdr:clientData/>
  </xdr:twoCellAnchor>
  <xdr:twoCellAnchor editAs="oneCell">
    <xdr:from>
      <xdr:col>8</xdr:col>
      <xdr:colOff>44823</xdr:colOff>
      <xdr:row>133</xdr:row>
      <xdr:rowOff>78442</xdr:rowOff>
    </xdr:from>
    <xdr:to>
      <xdr:col>10</xdr:col>
      <xdr:colOff>909917</xdr:colOff>
      <xdr:row>146</xdr:row>
      <xdr:rowOff>105336</xdr:rowOff>
    </xdr:to>
    <xdr:pic>
      <xdr:nvPicPr>
        <xdr:cNvPr id="21" name="55 Imagen">
          <a:extLst>
            <a:ext uri="{FF2B5EF4-FFF2-40B4-BE49-F238E27FC236}">
              <a16:creationId xmlns:a16="http://schemas.microsoft.com/office/drawing/2014/main" id="{12653DAE-4710-423F-A0C8-7C4067DF7945}"/>
            </a:ext>
          </a:extLst>
        </xdr:cNvPr>
        <xdr:cNvPicPr>
          <a:picLocks noChangeAspect="1"/>
        </xdr:cNvPicPr>
      </xdr:nvPicPr>
      <xdr:blipFill>
        <a:blip xmlns:r="http://schemas.openxmlformats.org/officeDocument/2006/relationships" r:embed="rId20"/>
        <a:stretch>
          <a:fillRect/>
        </a:stretch>
      </xdr:blipFill>
      <xdr:spPr>
        <a:xfrm>
          <a:off x="4921623" y="26862742"/>
          <a:ext cx="3417794" cy="2419574"/>
        </a:xfrm>
        <a:prstGeom prst="rect">
          <a:avLst/>
        </a:prstGeom>
      </xdr:spPr>
    </xdr:pic>
    <xdr:clientData/>
  </xdr:twoCellAnchor>
  <xdr:twoCellAnchor editAs="oneCell">
    <xdr:from>
      <xdr:col>2</xdr:col>
      <xdr:colOff>78441</xdr:colOff>
      <xdr:row>149</xdr:row>
      <xdr:rowOff>89647</xdr:rowOff>
    </xdr:from>
    <xdr:to>
      <xdr:col>6</xdr:col>
      <xdr:colOff>316006</xdr:colOff>
      <xdr:row>162</xdr:row>
      <xdr:rowOff>116541</xdr:rowOff>
    </xdr:to>
    <xdr:pic>
      <xdr:nvPicPr>
        <xdr:cNvPr id="22" name="56 Imagen">
          <a:extLst>
            <a:ext uri="{FF2B5EF4-FFF2-40B4-BE49-F238E27FC236}">
              <a16:creationId xmlns:a16="http://schemas.microsoft.com/office/drawing/2014/main" id="{62B4248B-0B9A-4E3F-BBB8-03B05066AF13}"/>
            </a:ext>
          </a:extLst>
        </xdr:cNvPr>
        <xdr:cNvPicPr>
          <a:picLocks noChangeAspect="1"/>
        </xdr:cNvPicPr>
      </xdr:nvPicPr>
      <xdr:blipFill>
        <a:blip xmlns:r="http://schemas.openxmlformats.org/officeDocument/2006/relationships" r:embed="rId21"/>
        <a:stretch>
          <a:fillRect/>
        </a:stretch>
      </xdr:blipFill>
      <xdr:spPr>
        <a:xfrm>
          <a:off x="680421" y="30021007"/>
          <a:ext cx="3437965" cy="2419574"/>
        </a:xfrm>
        <a:prstGeom prst="rect">
          <a:avLst/>
        </a:prstGeom>
      </xdr:spPr>
    </xdr:pic>
    <xdr:clientData/>
  </xdr:twoCellAnchor>
  <xdr:twoCellAnchor editAs="oneCell">
    <xdr:from>
      <xdr:col>8</xdr:col>
      <xdr:colOff>56030</xdr:colOff>
      <xdr:row>149</xdr:row>
      <xdr:rowOff>56030</xdr:rowOff>
    </xdr:from>
    <xdr:to>
      <xdr:col>10</xdr:col>
      <xdr:colOff>921124</xdr:colOff>
      <xdr:row>162</xdr:row>
      <xdr:rowOff>82924</xdr:rowOff>
    </xdr:to>
    <xdr:pic>
      <xdr:nvPicPr>
        <xdr:cNvPr id="23" name="57 Imagen">
          <a:extLst>
            <a:ext uri="{FF2B5EF4-FFF2-40B4-BE49-F238E27FC236}">
              <a16:creationId xmlns:a16="http://schemas.microsoft.com/office/drawing/2014/main" id="{F9E54D0B-951E-4DE1-8AF4-990E90C04E43}"/>
            </a:ext>
          </a:extLst>
        </xdr:cNvPr>
        <xdr:cNvPicPr>
          <a:picLocks noChangeAspect="1"/>
        </xdr:cNvPicPr>
      </xdr:nvPicPr>
      <xdr:blipFill>
        <a:blip xmlns:r="http://schemas.openxmlformats.org/officeDocument/2006/relationships" r:embed="rId22"/>
        <a:stretch>
          <a:fillRect/>
        </a:stretch>
      </xdr:blipFill>
      <xdr:spPr>
        <a:xfrm>
          <a:off x="4932830" y="29987390"/>
          <a:ext cx="3417794" cy="24195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24DD5B11-A7F9-48AB-8EDF-748F6DEA534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CADE746A-E775-40DA-B654-1659358BBEA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0</xdr:colOff>
      <xdr:row>341</xdr:row>
      <xdr:rowOff>0</xdr:rowOff>
    </xdr:from>
    <xdr:to>
      <xdr:col>2</xdr:col>
      <xdr:colOff>693420</xdr:colOff>
      <xdr:row>341</xdr:row>
      <xdr:rowOff>0</xdr:rowOff>
    </xdr:to>
    <xdr:pic>
      <xdr:nvPicPr>
        <xdr:cNvPr id="4" name="Imagen 3">
          <a:extLst>
            <a:ext uri="{FF2B5EF4-FFF2-40B4-BE49-F238E27FC236}">
              <a16:creationId xmlns:a16="http://schemas.microsoft.com/office/drawing/2014/main" id="{B7DE7465-2A1F-4C9C-ACDD-F8CC16D19D1A}"/>
            </a:ext>
          </a:extLst>
        </xdr:cNvPr>
        <xdr:cNvPicPr>
          <a:picLocks noChangeAspect="1"/>
        </xdr:cNvPicPr>
      </xdr:nvPicPr>
      <xdr:blipFill>
        <a:blip xmlns:r="http://schemas.openxmlformats.org/officeDocument/2006/relationships" r:embed="rId3"/>
        <a:stretch>
          <a:fillRect/>
        </a:stretch>
      </xdr:blipFill>
      <xdr:spPr>
        <a:xfrm>
          <a:off x="0" y="39860220"/>
          <a:ext cx="2278380" cy="0"/>
        </a:xfrm>
        <a:prstGeom prst="rect">
          <a:avLst/>
        </a:prstGeom>
      </xdr:spPr>
    </xdr:pic>
    <xdr:clientData/>
  </xdr:twoCellAnchor>
  <xdr:twoCellAnchor editAs="oneCell">
    <xdr:from>
      <xdr:col>0</xdr:col>
      <xdr:colOff>152400</xdr:colOff>
      <xdr:row>373</xdr:row>
      <xdr:rowOff>152400</xdr:rowOff>
    </xdr:from>
    <xdr:to>
      <xdr:col>3</xdr:col>
      <xdr:colOff>83820</xdr:colOff>
      <xdr:row>373</xdr:row>
      <xdr:rowOff>152400</xdr:rowOff>
    </xdr:to>
    <xdr:pic>
      <xdr:nvPicPr>
        <xdr:cNvPr id="5" name="Imagen 4">
          <a:extLst>
            <a:ext uri="{FF2B5EF4-FFF2-40B4-BE49-F238E27FC236}">
              <a16:creationId xmlns:a16="http://schemas.microsoft.com/office/drawing/2014/main" id="{7877616B-8079-4C69-83E8-5B205368307B}"/>
            </a:ext>
          </a:extLst>
        </xdr:cNvPr>
        <xdr:cNvPicPr>
          <a:picLocks noChangeAspect="1"/>
        </xdr:cNvPicPr>
      </xdr:nvPicPr>
      <xdr:blipFill>
        <a:blip xmlns:r="http://schemas.openxmlformats.org/officeDocument/2006/relationships" r:embed="rId3"/>
        <a:stretch>
          <a:fillRect/>
        </a:stretch>
      </xdr:blipFill>
      <xdr:spPr>
        <a:xfrm>
          <a:off x="152400" y="42953940"/>
          <a:ext cx="2308860" cy="0"/>
        </a:xfrm>
        <a:prstGeom prst="rect">
          <a:avLst/>
        </a:prstGeom>
      </xdr:spPr>
    </xdr:pic>
    <xdr:clientData/>
  </xdr:twoCellAnchor>
  <xdr:twoCellAnchor editAs="oneCell">
    <xdr:from>
      <xdr:col>6</xdr:col>
      <xdr:colOff>560916</xdr:colOff>
      <xdr:row>149</xdr:row>
      <xdr:rowOff>52917</xdr:rowOff>
    </xdr:from>
    <xdr:to>
      <xdr:col>6</xdr:col>
      <xdr:colOff>560916</xdr:colOff>
      <xdr:row>149</xdr:row>
      <xdr:rowOff>52917</xdr:rowOff>
    </xdr:to>
    <xdr:pic>
      <xdr:nvPicPr>
        <xdr:cNvPr id="6" name="Imagen 5">
          <a:extLst>
            <a:ext uri="{FF2B5EF4-FFF2-40B4-BE49-F238E27FC236}">
              <a16:creationId xmlns:a16="http://schemas.microsoft.com/office/drawing/2014/main" id="{CD9BFEB0-A217-4C8F-941B-F30F917056BA}"/>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twoCellAnchor>
  <xdr:twoCellAnchor editAs="oneCell">
    <xdr:from>
      <xdr:col>0</xdr:col>
      <xdr:colOff>465667</xdr:colOff>
      <xdr:row>117</xdr:row>
      <xdr:rowOff>52917</xdr:rowOff>
    </xdr:from>
    <xdr:to>
      <xdr:col>4</xdr:col>
      <xdr:colOff>778087</xdr:colOff>
      <xdr:row>130</xdr:row>
      <xdr:rowOff>91017</xdr:rowOff>
    </xdr:to>
    <xdr:pic>
      <xdr:nvPicPr>
        <xdr:cNvPr id="7" name="Imagen 6">
          <a:extLst>
            <a:ext uri="{FF2B5EF4-FFF2-40B4-BE49-F238E27FC236}">
              <a16:creationId xmlns:a16="http://schemas.microsoft.com/office/drawing/2014/main" id="{21DDE395-813C-4AFF-B090-EF4C0FFC65C3}"/>
            </a:ext>
          </a:extLst>
        </xdr:cNvPr>
        <xdr:cNvPicPr>
          <a:picLocks noChangeAspect="1"/>
        </xdr:cNvPicPr>
      </xdr:nvPicPr>
      <xdr:blipFill>
        <a:blip xmlns:r="http://schemas.openxmlformats.org/officeDocument/2006/relationships" r:embed="rId5"/>
        <a:stretch>
          <a:fillRect/>
        </a:stretch>
      </xdr:blipFill>
      <xdr:spPr>
        <a:xfrm>
          <a:off x="465667" y="7291917"/>
          <a:ext cx="3482340" cy="2415540"/>
        </a:xfrm>
        <a:prstGeom prst="rect">
          <a:avLst/>
        </a:prstGeom>
      </xdr:spPr>
    </xdr:pic>
    <xdr:clientData/>
  </xdr:twoCellAnchor>
  <xdr:twoCellAnchor editAs="oneCell">
    <xdr:from>
      <xdr:col>6</xdr:col>
      <xdr:colOff>444500</xdr:colOff>
      <xdr:row>117</xdr:row>
      <xdr:rowOff>74084</xdr:rowOff>
    </xdr:from>
    <xdr:to>
      <xdr:col>10</xdr:col>
      <xdr:colOff>185420</xdr:colOff>
      <xdr:row>130</xdr:row>
      <xdr:rowOff>119804</xdr:rowOff>
    </xdr:to>
    <xdr:pic>
      <xdr:nvPicPr>
        <xdr:cNvPr id="8" name="Imagen 7">
          <a:extLst>
            <a:ext uri="{FF2B5EF4-FFF2-40B4-BE49-F238E27FC236}">
              <a16:creationId xmlns:a16="http://schemas.microsoft.com/office/drawing/2014/main" id="{F31535A3-D7A5-4D46-8E6F-5C2728BA91A8}"/>
            </a:ext>
          </a:extLst>
        </xdr:cNvPr>
        <xdr:cNvPicPr>
          <a:picLocks noChangeAspect="1"/>
        </xdr:cNvPicPr>
      </xdr:nvPicPr>
      <xdr:blipFill>
        <a:blip xmlns:r="http://schemas.openxmlformats.org/officeDocument/2006/relationships" r:embed="rId6"/>
        <a:stretch>
          <a:fillRect/>
        </a:stretch>
      </xdr:blipFill>
      <xdr:spPr>
        <a:xfrm>
          <a:off x="5046980" y="7313084"/>
          <a:ext cx="3489960" cy="2423160"/>
        </a:xfrm>
        <a:prstGeom prst="rect">
          <a:avLst/>
        </a:prstGeom>
      </xdr:spPr>
    </xdr:pic>
    <xdr:clientData/>
  </xdr:twoCellAnchor>
  <xdr:twoCellAnchor editAs="oneCell">
    <xdr:from>
      <xdr:col>0</xdr:col>
      <xdr:colOff>349249</xdr:colOff>
      <xdr:row>453</xdr:row>
      <xdr:rowOff>63499</xdr:rowOff>
    </xdr:from>
    <xdr:to>
      <xdr:col>4</xdr:col>
      <xdr:colOff>661669</xdr:colOff>
      <xdr:row>466</xdr:row>
      <xdr:rowOff>109220</xdr:rowOff>
    </xdr:to>
    <xdr:pic>
      <xdr:nvPicPr>
        <xdr:cNvPr id="9" name="Imagen 8">
          <a:extLst>
            <a:ext uri="{FF2B5EF4-FFF2-40B4-BE49-F238E27FC236}">
              <a16:creationId xmlns:a16="http://schemas.microsoft.com/office/drawing/2014/main" id="{C0EB58EC-F5ED-41E0-BA97-25400290DB97}"/>
            </a:ext>
          </a:extLst>
        </xdr:cNvPr>
        <xdr:cNvPicPr>
          <a:picLocks noChangeAspect="1"/>
        </xdr:cNvPicPr>
      </xdr:nvPicPr>
      <xdr:blipFill>
        <a:blip xmlns:r="http://schemas.openxmlformats.org/officeDocument/2006/relationships" r:embed="rId7"/>
        <a:stretch>
          <a:fillRect/>
        </a:stretch>
      </xdr:blipFill>
      <xdr:spPr>
        <a:xfrm>
          <a:off x="349249" y="54897019"/>
          <a:ext cx="3482340" cy="2423161"/>
        </a:xfrm>
        <a:prstGeom prst="rect">
          <a:avLst/>
        </a:prstGeom>
      </xdr:spPr>
    </xdr:pic>
    <xdr:clientData/>
  </xdr:twoCellAnchor>
  <xdr:twoCellAnchor editAs="oneCell">
    <xdr:from>
      <xdr:col>6</xdr:col>
      <xdr:colOff>296333</xdr:colOff>
      <xdr:row>453</xdr:row>
      <xdr:rowOff>74084</xdr:rowOff>
    </xdr:from>
    <xdr:to>
      <xdr:col>10</xdr:col>
      <xdr:colOff>37253</xdr:colOff>
      <xdr:row>466</xdr:row>
      <xdr:rowOff>119804</xdr:rowOff>
    </xdr:to>
    <xdr:pic>
      <xdr:nvPicPr>
        <xdr:cNvPr id="10" name="Imagen 9">
          <a:extLst>
            <a:ext uri="{FF2B5EF4-FFF2-40B4-BE49-F238E27FC236}">
              <a16:creationId xmlns:a16="http://schemas.microsoft.com/office/drawing/2014/main" id="{67D2AC94-AE29-49A9-AF79-3E0F9A3F7421}"/>
            </a:ext>
          </a:extLst>
        </xdr:cNvPr>
        <xdr:cNvPicPr>
          <a:picLocks noChangeAspect="1"/>
        </xdr:cNvPicPr>
      </xdr:nvPicPr>
      <xdr:blipFill>
        <a:blip xmlns:r="http://schemas.openxmlformats.org/officeDocument/2006/relationships" r:embed="rId8"/>
        <a:stretch>
          <a:fillRect/>
        </a:stretch>
      </xdr:blipFill>
      <xdr:spPr>
        <a:xfrm>
          <a:off x="4898813" y="54907604"/>
          <a:ext cx="3489960" cy="2423160"/>
        </a:xfrm>
        <a:prstGeom prst="rect">
          <a:avLst/>
        </a:prstGeom>
      </xdr:spPr>
    </xdr:pic>
    <xdr:clientData/>
  </xdr:twoCellAnchor>
  <xdr:twoCellAnchor editAs="oneCell">
    <xdr:from>
      <xdr:col>0</xdr:col>
      <xdr:colOff>402167</xdr:colOff>
      <xdr:row>421</xdr:row>
      <xdr:rowOff>42333</xdr:rowOff>
    </xdr:from>
    <xdr:to>
      <xdr:col>4</xdr:col>
      <xdr:colOff>714587</xdr:colOff>
      <xdr:row>434</xdr:row>
      <xdr:rowOff>88053</xdr:rowOff>
    </xdr:to>
    <xdr:pic>
      <xdr:nvPicPr>
        <xdr:cNvPr id="11" name="Imagen 10">
          <a:extLst>
            <a:ext uri="{FF2B5EF4-FFF2-40B4-BE49-F238E27FC236}">
              <a16:creationId xmlns:a16="http://schemas.microsoft.com/office/drawing/2014/main" id="{1137B324-CC67-4520-BAED-2F615C970E94}"/>
            </a:ext>
          </a:extLst>
        </xdr:cNvPr>
        <xdr:cNvPicPr>
          <a:picLocks noChangeAspect="1"/>
        </xdr:cNvPicPr>
      </xdr:nvPicPr>
      <xdr:blipFill>
        <a:blip xmlns:r="http://schemas.openxmlformats.org/officeDocument/2006/relationships" r:embed="rId9"/>
        <a:stretch>
          <a:fillRect/>
        </a:stretch>
      </xdr:blipFill>
      <xdr:spPr>
        <a:xfrm>
          <a:off x="402167" y="51934533"/>
          <a:ext cx="3482340" cy="2423160"/>
        </a:xfrm>
        <a:prstGeom prst="rect">
          <a:avLst/>
        </a:prstGeom>
      </xdr:spPr>
    </xdr:pic>
    <xdr:clientData/>
  </xdr:twoCellAnchor>
  <xdr:twoCellAnchor editAs="oneCell">
    <xdr:from>
      <xdr:col>0</xdr:col>
      <xdr:colOff>423334</xdr:colOff>
      <xdr:row>389</xdr:row>
      <xdr:rowOff>42333</xdr:rowOff>
    </xdr:from>
    <xdr:to>
      <xdr:col>4</xdr:col>
      <xdr:colOff>743374</xdr:colOff>
      <xdr:row>402</xdr:row>
      <xdr:rowOff>88053</xdr:rowOff>
    </xdr:to>
    <xdr:pic>
      <xdr:nvPicPr>
        <xdr:cNvPr id="12" name="Imagen 11">
          <a:extLst>
            <a:ext uri="{FF2B5EF4-FFF2-40B4-BE49-F238E27FC236}">
              <a16:creationId xmlns:a16="http://schemas.microsoft.com/office/drawing/2014/main" id="{57133610-2B90-491A-8A81-99A03C55EADD}"/>
            </a:ext>
          </a:extLst>
        </xdr:cNvPr>
        <xdr:cNvPicPr>
          <a:picLocks noChangeAspect="1"/>
        </xdr:cNvPicPr>
      </xdr:nvPicPr>
      <xdr:blipFill>
        <a:blip xmlns:r="http://schemas.openxmlformats.org/officeDocument/2006/relationships" r:embed="rId10"/>
        <a:stretch>
          <a:fillRect/>
        </a:stretch>
      </xdr:blipFill>
      <xdr:spPr>
        <a:xfrm>
          <a:off x="423334" y="45785193"/>
          <a:ext cx="3489960" cy="2423160"/>
        </a:xfrm>
        <a:prstGeom prst="rect">
          <a:avLst/>
        </a:prstGeom>
      </xdr:spPr>
    </xdr:pic>
    <xdr:clientData/>
  </xdr:twoCellAnchor>
  <xdr:twoCellAnchor editAs="oneCell">
    <xdr:from>
      <xdr:col>6</xdr:col>
      <xdr:colOff>423333</xdr:colOff>
      <xdr:row>389</xdr:row>
      <xdr:rowOff>63500</xdr:rowOff>
    </xdr:from>
    <xdr:to>
      <xdr:col>10</xdr:col>
      <xdr:colOff>164253</xdr:colOff>
      <xdr:row>402</xdr:row>
      <xdr:rowOff>109220</xdr:rowOff>
    </xdr:to>
    <xdr:pic>
      <xdr:nvPicPr>
        <xdr:cNvPr id="13" name="Imagen 12">
          <a:extLst>
            <a:ext uri="{FF2B5EF4-FFF2-40B4-BE49-F238E27FC236}">
              <a16:creationId xmlns:a16="http://schemas.microsoft.com/office/drawing/2014/main" id="{CF751EE1-49B4-45B8-A188-BC0890762BA0}"/>
            </a:ext>
          </a:extLst>
        </xdr:cNvPr>
        <xdr:cNvPicPr>
          <a:picLocks noChangeAspect="1"/>
        </xdr:cNvPicPr>
      </xdr:nvPicPr>
      <xdr:blipFill>
        <a:blip xmlns:r="http://schemas.openxmlformats.org/officeDocument/2006/relationships" r:embed="rId11"/>
        <a:stretch>
          <a:fillRect/>
        </a:stretch>
      </xdr:blipFill>
      <xdr:spPr>
        <a:xfrm>
          <a:off x="5025813" y="45806360"/>
          <a:ext cx="3489960" cy="2423160"/>
        </a:xfrm>
        <a:prstGeom prst="rect">
          <a:avLst/>
        </a:prstGeom>
      </xdr:spPr>
    </xdr:pic>
    <xdr:clientData/>
  </xdr:twoCellAnchor>
  <xdr:twoCellAnchor editAs="oneCell">
    <xdr:from>
      <xdr:col>6</xdr:col>
      <xdr:colOff>476250</xdr:colOff>
      <xdr:row>421</xdr:row>
      <xdr:rowOff>74083</xdr:rowOff>
    </xdr:from>
    <xdr:to>
      <xdr:col>10</xdr:col>
      <xdr:colOff>217170</xdr:colOff>
      <xdr:row>434</xdr:row>
      <xdr:rowOff>119803</xdr:rowOff>
    </xdr:to>
    <xdr:pic>
      <xdr:nvPicPr>
        <xdr:cNvPr id="14" name="Imagen 13">
          <a:extLst>
            <a:ext uri="{FF2B5EF4-FFF2-40B4-BE49-F238E27FC236}">
              <a16:creationId xmlns:a16="http://schemas.microsoft.com/office/drawing/2014/main" id="{874F445A-7B71-47B6-B975-877A98FBBDA0}"/>
            </a:ext>
          </a:extLst>
        </xdr:cNvPr>
        <xdr:cNvPicPr>
          <a:picLocks noChangeAspect="1"/>
        </xdr:cNvPicPr>
      </xdr:nvPicPr>
      <xdr:blipFill>
        <a:blip xmlns:r="http://schemas.openxmlformats.org/officeDocument/2006/relationships" r:embed="rId12"/>
        <a:stretch>
          <a:fillRect/>
        </a:stretch>
      </xdr:blipFill>
      <xdr:spPr>
        <a:xfrm>
          <a:off x="5078730" y="51966283"/>
          <a:ext cx="3489960" cy="2423160"/>
        </a:xfrm>
        <a:prstGeom prst="rect">
          <a:avLst/>
        </a:prstGeom>
      </xdr:spPr>
    </xdr:pic>
    <xdr:clientData/>
  </xdr:twoCellAnchor>
  <xdr:twoCellAnchor editAs="oneCell">
    <xdr:from>
      <xdr:col>0</xdr:col>
      <xdr:colOff>486834</xdr:colOff>
      <xdr:row>69</xdr:row>
      <xdr:rowOff>63500</xdr:rowOff>
    </xdr:from>
    <xdr:to>
      <xdr:col>4</xdr:col>
      <xdr:colOff>791634</xdr:colOff>
      <xdr:row>82</xdr:row>
      <xdr:rowOff>101600</xdr:rowOff>
    </xdr:to>
    <xdr:pic>
      <xdr:nvPicPr>
        <xdr:cNvPr id="15" name="Imagen 14">
          <a:extLst>
            <a:ext uri="{FF2B5EF4-FFF2-40B4-BE49-F238E27FC236}">
              <a16:creationId xmlns:a16="http://schemas.microsoft.com/office/drawing/2014/main" id="{B48F562E-A2FF-43DA-8F9B-748EFB490472}"/>
            </a:ext>
          </a:extLst>
        </xdr:cNvPr>
        <xdr:cNvPicPr>
          <a:picLocks noChangeAspect="1"/>
        </xdr:cNvPicPr>
      </xdr:nvPicPr>
      <xdr:blipFill>
        <a:blip xmlns:r="http://schemas.openxmlformats.org/officeDocument/2006/relationships" r:embed="rId13"/>
        <a:stretch>
          <a:fillRect/>
        </a:stretch>
      </xdr:blipFill>
      <xdr:spPr>
        <a:xfrm>
          <a:off x="486834" y="1419860"/>
          <a:ext cx="3474720" cy="2415540"/>
        </a:xfrm>
        <a:prstGeom prst="rect">
          <a:avLst/>
        </a:prstGeom>
      </xdr:spPr>
    </xdr:pic>
    <xdr:clientData/>
  </xdr:twoCellAnchor>
  <xdr:twoCellAnchor editAs="oneCell">
    <xdr:from>
      <xdr:col>6</xdr:col>
      <xdr:colOff>529167</xdr:colOff>
      <xdr:row>69</xdr:row>
      <xdr:rowOff>63500</xdr:rowOff>
    </xdr:from>
    <xdr:to>
      <xdr:col>10</xdr:col>
      <xdr:colOff>262467</xdr:colOff>
      <xdr:row>82</xdr:row>
      <xdr:rowOff>101600</xdr:rowOff>
    </xdr:to>
    <xdr:pic>
      <xdr:nvPicPr>
        <xdr:cNvPr id="16" name="Imagen 15">
          <a:extLst>
            <a:ext uri="{FF2B5EF4-FFF2-40B4-BE49-F238E27FC236}">
              <a16:creationId xmlns:a16="http://schemas.microsoft.com/office/drawing/2014/main" id="{163EDA2E-203B-4FEF-8503-2891DF2C4C50}"/>
            </a:ext>
          </a:extLst>
        </xdr:cNvPr>
        <xdr:cNvPicPr>
          <a:picLocks noChangeAspect="1"/>
        </xdr:cNvPicPr>
      </xdr:nvPicPr>
      <xdr:blipFill>
        <a:blip xmlns:r="http://schemas.openxmlformats.org/officeDocument/2006/relationships" r:embed="rId14"/>
        <a:stretch>
          <a:fillRect/>
        </a:stretch>
      </xdr:blipFill>
      <xdr:spPr>
        <a:xfrm>
          <a:off x="5131647" y="1419860"/>
          <a:ext cx="3482340" cy="2415540"/>
        </a:xfrm>
        <a:prstGeom prst="rect">
          <a:avLst/>
        </a:prstGeom>
      </xdr:spPr>
    </xdr:pic>
    <xdr:clientData/>
  </xdr:twoCellAnchor>
  <xdr:twoCellAnchor editAs="oneCell">
    <xdr:from>
      <xdr:col>0</xdr:col>
      <xdr:colOff>444500</xdr:colOff>
      <xdr:row>85</xdr:row>
      <xdr:rowOff>63500</xdr:rowOff>
    </xdr:from>
    <xdr:to>
      <xdr:col>4</xdr:col>
      <xdr:colOff>749300</xdr:colOff>
      <xdr:row>98</xdr:row>
      <xdr:rowOff>101600</xdr:rowOff>
    </xdr:to>
    <xdr:pic>
      <xdr:nvPicPr>
        <xdr:cNvPr id="17" name="Imagen 16">
          <a:extLst>
            <a:ext uri="{FF2B5EF4-FFF2-40B4-BE49-F238E27FC236}">
              <a16:creationId xmlns:a16="http://schemas.microsoft.com/office/drawing/2014/main" id="{6D10CFFB-CD8B-4BA5-81A6-F7976E3B23F6}"/>
            </a:ext>
          </a:extLst>
        </xdr:cNvPr>
        <xdr:cNvPicPr>
          <a:picLocks noChangeAspect="1"/>
        </xdr:cNvPicPr>
      </xdr:nvPicPr>
      <xdr:blipFill>
        <a:blip xmlns:r="http://schemas.openxmlformats.org/officeDocument/2006/relationships" r:embed="rId15"/>
        <a:stretch>
          <a:fillRect/>
        </a:stretch>
      </xdr:blipFill>
      <xdr:spPr>
        <a:xfrm>
          <a:off x="444500" y="4361180"/>
          <a:ext cx="3474720" cy="2415540"/>
        </a:xfrm>
        <a:prstGeom prst="rect">
          <a:avLst/>
        </a:prstGeom>
      </xdr:spPr>
    </xdr:pic>
    <xdr:clientData/>
  </xdr:twoCellAnchor>
  <xdr:twoCellAnchor editAs="oneCell">
    <xdr:from>
      <xdr:col>6</xdr:col>
      <xdr:colOff>465666</xdr:colOff>
      <xdr:row>85</xdr:row>
      <xdr:rowOff>84667</xdr:rowOff>
    </xdr:from>
    <xdr:to>
      <xdr:col>10</xdr:col>
      <xdr:colOff>198966</xdr:colOff>
      <xdr:row>98</xdr:row>
      <xdr:rowOff>122767</xdr:rowOff>
    </xdr:to>
    <xdr:pic>
      <xdr:nvPicPr>
        <xdr:cNvPr id="18" name="Imagen 17">
          <a:extLst>
            <a:ext uri="{FF2B5EF4-FFF2-40B4-BE49-F238E27FC236}">
              <a16:creationId xmlns:a16="http://schemas.microsoft.com/office/drawing/2014/main" id="{37B823D9-9F4F-4BFD-8082-FD44168CFB6B}"/>
            </a:ext>
          </a:extLst>
        </xdr:cNvPr>
        <xdr:cNvPicPr>
          <a:picLocks noChangeAspect="1"/>
        </xdr:cNvPicPr>
      </xdr:nvPicPr>
      <xdr:blipFill>
        <a:blip xmlns:r="http://schemas.openxmlformats.org/officeDocument/2006/relationships" r:embed="rId16"/>
        <a:stretch>
          <a:fillRect/>
        </a:stretch>
      </xdr:blipFill>
      <xdr:spPr>
        <a:xfrm>
          <a:off x="5068146" y="4382347"/>
          <a:ext cx="3482340" cy="2415540"/>
        </a:xfrm>
        <a:prstGeom prst="rect">
          <a:avLst/>
        </a:prstGeom>
      </xdr:spPr>
    </xdr:pic>
    <xdr:clientData/>
  </xdr:twoCellAnchor>
  <xdr:twoCellAnchor editAs="oneCell">
    <xdr:from>
      <xdr:col>1</xdr:col>
      <xdr:colOff>529167</xdr:colOff>
      <xdr:row>133</xdr:row>
      <xdr:rowOff>74083</xdr:rowOff>
    </xdr:from>
    <xdr:to>
      <xdr:col>4</xdr:col>
      <xdr:colOff>125158</xdr:colOff>
      <xdr:row>146</xdr:row>
      <xdr:rowOff>117487</xdr:rowOff>
    </xdr:to>
    <xdr:pic>
      <xdr:nvPicPr>
        <xdr:cNvPr id="19" name="Imagen 18">
          <a:extLst>
            <a:ext uri="{FF2B5EF4-FFF2-40B4-BE49-F238E27FC236}">
              <a16:creationId xmlns:a16="http://schemas.microsoft.com/office/drawing/2014/main" id="{F3D40580-8B81-4B0D-9763-6BD0C785AA23}"/>
            </a:ext>
          </a:extLst>
        </xdr:cNvPr>
        <xdr:cNvPicPr>
          <a:picLocks noChangeAspect="1"/>
        </xdr:cNvPicPr>
      </xdr:nvPicPr>
      <xdr:blipFill>
        <a:blip xmlns:r="http://schemas.openxmlformats.org/officeDocument/2006/relationships" r:embed="rId17"/>
        <a:stretch>
          <a:fillRect/>
        </a:stretch>
      </xdr:blipFill>
      <xdr:spPr>
        <a:xfrm>
          <a:off x="1321647" y="10254403"/>
          <a:ext cx="1973431" cy="2420844"/>
        </a:xfrm>
        <a:prstGeom prst="rect">
          <a:avLst/>
        </a:prstGeom>
      </xdr:spPr>
    </xdr:pic>
    <xdr:clientData/>
  </xdr:twoCellAnchor>
  <xdr:twoCellAnchor editAs="oneCell">
    <xdr:from>
      <xdr:col>6</xdr:col>
      <xdr:colOff>0</xdr:colOff>
      <xdr:row>133</xdr:row>
      <xdr:rowOff>0</xdr:rowOff>
    </xdr:from>
    <xdr:to>
      <xdr:col>9</xdr:col>
      <xdr:colOff>495300</xdr:colOff>
      <xdr:row>146</xdr:row>
      <xdr:rowOff>38100</xdr:rowOff>
    </xdr:to>
    <xdr:pic>
      <xdr:nvPicPr>
        <xdr:cNvPr id="20" name="Imagen 19">
          <a:extLst>
            <a:ext uri="{FF2B5EF4-FFF2-40B4-BE49-F238E27FC236}">
              <a16:creationId xmlns:a16="http://schemas.microsoft.com/office/drawing/2014/main" id="{BDBCC7D0-5922-444E-9322-3495C8C264A8}"/>
            </a:ext>
          </a:extLst>
        </xdr:cNvPr>
        <xdr:cNvPicPr>
          <a:picLocks noChangeAspect="1"/>
        </xdr:cNvPicPr>
      </xdr:nvPicPr>
      <xdr:blipFill>
        <a:blip xmlns:r="http://schemas.openxmlformats.org/officeDocument/2006/relationships" r:embed="rId18"/>
        <a:stretch>
          <a:fillRect/>
        </a:stretch>
      </xdr:blipFill>
      <xdr:spPr>
        <a:xfrm>
          <a:off x="4602480" y="10180320"/>
          <a:ext cx="3451860" cy="2415540"/>
        </a:xfrm>
        <a:prstGeom prst="rect">
          <a:avLst/>
        </a:prstGeom>
      </xdr:spPr>
    </xdr:pic>
    <xdr:clientData/>
  </xdr:twoCellAnchor>
  <xdr:twoCellAnchor editAs="oneCell">
    <xdr:from>
      <xdr:col>0</xdr:col>
      <xdr:colOff>370416</xdr:colOff>
      <xdr:row>149</xdr:row>
      <xdr:rowOff>84667</xdr:rowOff>
    </xdr:from>
    <xdr:to>
      <xdr:col>4</xdr:col>
      <xdr:colOff>653141</xdr:colOff>
      <xdr:row>162</xdr:row>
      <xdr:rowOff>128071</xdr:rowOff>
    </xdr:to>
    <xdr:pic>
      <xdr:nvPicPr>
        <xdr:cNvPr id="21" name="Imagen 20">
          <a:extLst>
            <a:ext uri="{FF2B5EF4-FFF2-40B4-BE49-F238E27FC236}">
              <a16:creationId xmlns:a16="http://schemas.microsoft.com/office/drawing/2014/main" id="{54D73D31-E961-4301-960E-24A57DEACCF7}"/>
            </a:ext>
          </a:extLst>
        </xdr:cNvPr>
        <xdr:cNvPicPr>
          <a:picLocks noChangeAspect="1"/>
        </xdr:cNvPicPr>
      </xdr:nvPicPr>
      <xdr:blipFill>
        <a:blip xmlns:r="http://schemas.openxmlformats.org/officeDocument/2006/relationships" r:embed="rId19"/>
        <a:stretch>
          <a:fillRect/>
        </a:stretch>
      </xdr:blipFill>
      <xdr:spPr>
        <a:xfrm>
          <a:off x="370416" y="13206307"/>
          <a:ext cx="3452645" cy="2420844"/>
        </a:xfrm>
        <a:prstGeom prst="rect">
          <a:avLst/>
        </a:prstGeom>
      </xdr:spPr>
    </xdr:pic>
    <xdr:clientData/>
  </xdr:twoCellAnchor>
  <xdr:twoCellAnchor editAs="oneCell">
    <xdr:from>
      <xdr:col>6</xdr:col>
      <xdr:colOff>359833</xdr:colOff>
      <xdr:row>149</xdr:row>
      <xdr:rowOff>95250</xdr:rowOff>
    </xdr:from>
    <xdr:to>
      <xdr:col>10</xdr:col>
      <xdr:colOff>67471</xdr:colOff>
      <xdr:row>162</xdr:row>
      <xdr:rowOff>138654</xdr:rowOff>
    </xdr:to>
    <xdr:pic>
      <xdr:nvPicPr>
        <xdr:cNvPr id="22" name="Imagen 21">
          <a:extLst>
            <a:ext uri="{FF2B5EF4-FFF2-40B4-BE49-F238E27FC236}">
              <a16:creationId xmlns:a16="http://schemas.microsoft.com/office/drawing/2014/main" id="{37B03F9E-9F2F-4B22-ADCC-3C3920BC5ACC}"/>
            </a:ext>
          </a:extLst>
        </xdr:cNvPr>
        <xdr:cNvPicPr>
          <a:picLocks noChangeAspect="1"/>
        </xdr:cNvPicPr>
      </xdr:nvPicPr>
      <xdr:blipFill>
        <a:blip xmlns:r="http://schemas.openxmlformats.org/officeDocument/2006/relationships" r:embed="rId20"/>
        <a:stretch>
          <a:fillRect/>
        </a:stretch>
      </xdr:blipFill>
      <xdr:spPr>
        <a:xfrm>
          <a:off x="4962313" y="13216890"/>
          <a:ext cx="3456678" cy="2420844"/>
        </a:xfrm>
        <a:prstGeom prst="rect">
          <a:avLst/>
        </a:prstGeom>
      </xdr:spPr>
    </xdr:pic>
    <xdr:clientData/>
  </xdr:twoCellAnchor>
  <xdr:twoCellAnchor editAs="oneCell">
    <xdr:from>
      <xdr:col>0</xdr:col>
      <xdr:colOff>328083</xdr:colOff>
      <xdr:row>165</xdr:row>
      <xdr:rowOff>74083</xdr:rowOff>
    </xdr:from>
    <xdr:to>
      <xdr:col>4</xdr:col>
      <xdr:colOff>610808</xdr:colOff>
      <xdr:row>178</xdr:row>
      <xdr:rowOff>109867</xdr:rowOff>
    </xdr:to>
    <xdr:pic>
      <xdr:nvPicPr>
        <xdr:cNvPr id="23" name="Imagen 22">
          <a:extLst>
            <a:ext uri="{FF2B5EF4-FFF2-40B4-BE49-F238E27FC236}">
              <a16:creationId xmlns:a16="http://schemas.microsoft.com/office/drawing/2014/main" id="{07715848-742C-4DA9-B1EE-965912CB4C0A}"/>
            </a:ext>
          </a:extLst>
        </xdr:cNvPr>
        <xdr:cNvPicPr>
          <a:picLocks noChangeAspect="1"/>
        </xdr:cNvPicPr>
      </xdr:nvPicPr>
      <xdr:blipFill>
        <a:blip xmlns:r="http://schemas.openxmlformats.org/officeDocument/2006/relationships" r:embed="rId21"/>
        <a:stretch>
          <a:fillRect/>
        </a:stretch>
      </xdr:blipFill>
      <xdr:spPr>
        <a:xfrm>
          <a:off x="328083" y="16137043"/>
          <a:ext cx="3452645" cy="2413224"/>
        </a:xfrm>
        <a:prstGeom prst="rect">
          <a:avLst/>
        </a:prstGeom>
      </xdr:spPr>
    </xdr:pic>
    <xdr:clientData/>
  </xdr:twoCellAnchor>
  <xdr:twoCellAnchor editAs="oneCell">
    <xdr:from>
      <xdr:col>6</xdr:col>
      <xdr:colOff>349250</xdr:colOff>
      <xdr:row>165</xdr:row>
      <xdr:rowOff>105833</xdr:rowOff>
    </xdr:from>
    <xdr:to>
      <xdr:col>10</xdr:col>
      <xdr:colOff>56888</xdr:colOff>
      <xdr:row>178</xdr:row>
      <xdr:rowOff>141617</xdr:rowOff>
    </xdr:to>
    <xdr:pic>
      <xdr:nvPicPr>
        <xdr:cNvPr id="24" name="Imagen 23">
          <a:extLst>
            <a:ext uri="{FF2B5EF4-FFF2-40B4-BE49-F238E27FC236}">
              <a16:creationId xmlns:a16="http://schemas.microsoft.com/office/drawing/2014/main" id="{3DEF1A95-CA0B-48FC-BE8C-942F9AD087FA}"/>
            </a:ext>
          </a:extLst>
        </xdr:cNvPr>
        <xdr:cNvPicPr>
          <a:picLocks noChangeAspect="1"/>
        </xdr:cNvPicPr>
      </xdr:nvPicPr>
      <xdr:blipFill>
        <a:blip xmlns:r="http://schemas.openxmlformats.org/officeDocument/2006/relationships" r:embed="rId22"/>
        <a:stretch>
          <a:fillRect/>
        </a:stretch>
      </xdr:blipFill>
      <xdr:spPr>
        <a:xfrm>
          <a:off x="4951730" y="16168793"/>
          <a:ext cx="3456678" cy="2413224"/>
        </a:xfrm>
        <a:prstGeom prst="rect">
          <a:avLst/>
        </a:prstGeom>
      </xdr:spPr>
    </xdr:pic>
    <xdr:clientData/>
  </xdr:twoCellAnchor>
  <xdr:twoCellAnchor editAs="oneCell">
    <xdr:from>
      <xdr:col>0</xdr:col>
      <xdr:colOff>317500</xdr:colOff>
      <xdr:row>181</xdr:row>
      <xdr:rowOff>63500</xdr:rowOff>
    </xdr:from>
    <xdr:to>
      <xdr:col>4</xdr:col>
      <xdr:colOff>622300</xdr:colOff>
      <xdr:row>194</xdr:row>
      <xdr:rowOff>101600</xdr:rowOff>
    </xdr:to>
    <xdr:pic>
      <xdr:nvPicPr>
        <xdr:cNvPr id="25" name="Imagen 24">
          <a:extLst>
            <a:ext uri="{FF2B5EF4-FFF2-40B4-BE49-F238E27FC236}">
              <a16:creationId xmlns:a16="http://schemas.microsoft.com/office/drawing/2014/main" id="{6121C665-1A0C-40A6-829A-5F9C871997E9}"/>
            </a:ext>
          </a:extLst>
        </xdr:cNvPr>
        <xdr:cNvPicPr>
          <a:picLocks noChangeAspect="1"/>
        </xdr:cNvPicPr>
      </xdr:nvPicPr>
      <xdr:blipFill>
        <a:blip xmlns:r="http://schemas.openxmlformats.org/officeDocument/2006/relationships" r:embed="rId23"/>
        <a:stretch>
          <a:fillRect/>
        </a:stretch>
      </xdr:blipFill>
      <xdr:spPr>
        <a:xfrm>
          <a:off x="317500" y="19067780"/>
          <a:ext cx="3474720" cy="2415540"/>
        </a:xfrm>
        <a:prstGeom prst="rect">
          <a:avLst/>
        </a:prstGeom>
      </xdr:spPr>
    </xdr:pic>
    <xdr:clientData/>
  </xdr:twoCellAnchor>
  <xdr:twoCellAnchor editAs="oneCell">
    <xdr:from>
      <xdr:col>6</xdr:col>
      <xdr:colOff>391584</xdr:colOff>
      <xdr:row>181</xdr:row>
      <xdr:rowOff>52916</xdr:rowOff>
    </xdr:from>
    <xdr:to>
      <xdr:col>10</xdr:col>
      <xdr:colOff>53502</xdr:colOff>
      <xdr:row>194</xdr:row>
      <xdr:rowOff>65840</xdr:rowOff>
    </xdr:to>
    <xdr:pic>
      <xdr:nvPicPr>
        <xdr:cNvPr id="26" name="Imagen 25">
          <a:extLst>
            <a:ext uri="{FF2B5EF4-FFF2-40B4-BE49-F238E27FC236}">
              <a16:creationId xmlns:a16="http://schemas.microsoft.com/office/drawing/2014/main" id="{191F9F6F-4C3B-4583-9E6E-05F83A5AE899}"/>
            </a:ext>
          </a:extLst>
        </xdr:cNvPr>
        <xdr:cNvPicPr>
          <a:picLocks noChangeAspect="1"/>
        </xdr:cNvPicPr>
      </xdr:nvPicPr>
      <xdr:blipFill>
        <a:blip xmlns:r="http://schemas.openxmlformats.org/officeDocument/2006/relationships" r:embed="rId24"/>
        <a:stretch>
          <a:fillRect/>
        </a:stretch>
      </xdr:blipFill>
      <xdr:spPr>
        <a:xfrm>
          <a:off x="4994064" y="19057196"/>
          <a:ext cx="3410958" cy="2390364"/>
        </a:xfrm>
        <a:prstGeom prst="rect">
          <a:avLst/>
        </a:prstGeom>
      </xdr:spPr>
    </xdr:pic>
    <xdr:clientData/>
  </xdr:twoCellAnchor>
  <xdr:twoCellAnchor editAs="oneCell">
    <xdr:from>
      <xdr:col>0</xdr:col>
      <xdr:colOff>317500</xdr:colOff>
      <xdr:row>197</xdr:row>
      <xdr:rowOff>63500</xdr:rowOff>
    </xdr:from>
    <xdr:to>
      <xdr:col>4</xdr:col>
      <xdr:colOff>640516</xdr:colOff>
      <xdr:row>210</xdr:row>
      <xdr:rowOff>107000</xdr:rowOff>
    </xdr:to>
    <xdr:pic>
      <xdr:nvPicPr>
        <xdr:cNvPr id="27" name="Imagen 26">
          <a:extLst>
            <a:ext uri="{FF2B5EF4-FFF2-40B4-BE49-F238E27FC236}">
              <a16:creationId xmlns:a16="http://schemas.microsoft.com/office/drawing/2014/main" id="{BDCA1ADF-4202-43FA-ADC2-D583295582C8}"/>
            </a:ext>
          </a:extLst>
        </xdr:cNvPr>
        <xdr:cNvPicPr>
          <a:picLocks noChangeAspect="1"/>
        </xdr:cNvPicPr>
      </xdr:nvPicPr>
      <xdr:blipFill>
        <a:blip xmlns:r="http://schemas.openxmlformats.org/officeDocument/2006/relationships" r:embed="rId25"/>
        <a:stretch>
          <a:fillRect/>
        </a:stretch>
      </xdr:blipFill>
      <xdr:spPr>
        <a:xfrm>
          <a:off x="317500" y="22062440"/>
          <a:ext cx="3492936" cy="2420940"/>
        </a:xfrm>
        <a:prstGeom prst="rect">
          <a:avLst/>
        </a:prstGeom>
      </xdr:spPr>
    </xdr:pic>
    <xdr:clientData/>
  </xdr:twoCellAnchor>
  <xdr:twoCellAnchor editAs="oneCell">
    <xdr:from>
      <xdr:col>6</xdr:col>
      <xdr:colOff>423334</xdr:colOff>
      <xdr:row>197</xdr:row>
      <xdr:rowOff>63501</xdr:rowOff>
    </xdr:from>
    <xdr:to>
      <xdr:col>10</xdr:col>
      <xdr:colOff>174743</xdr:colOff>
      <xdr:row>210</xdr:row>
      <xdr:rowOff>107001</xdr:rowOff>
    </xdr:to>
    <xdr:pic>
      <xdr:nvPicPr>
        <xdr:cNvPr id="28" name="Imagen 27">
          <a:extLst>
            <a:ext uri="{FF2B5EF4-FFF2-40B4-BE49-F238E27FC236}">
              <a16:creationId xmlns:a16="http://schemas.microsoft.com/office/drawing/2014/main" id="{0E331CB2-683E-454B-8058-FCA30C95EFAA}"/>
            </a:ext>
          </a:extLst>
        </xdr:cNvPr>
        <xdr:cNvPicPr>
          <a:picLocks noChangeAspect="1"/>
        </xdr:cNvPicPr>
      </xdr:nvPicPr>
      <xdr:blipFill>
        <a:blip xmlns:r="http://schemas.openxmlformats.org/officeDocument/2006/relationships" r:embed="rId26"/>
        <a:stretch>
          <a:fillRect/>
        </a:stretch>
      </xdr:blipFill>
      <xdr:spPr>
        <a:xfrm>
          <a:off x="5025814" y="22062441"/>
          <a:ext cx="3500449" cy="2420940"/>
        </a:xfrm>
        <a:prstGeom prst="rect">
          <a:avLst/>
        </a:prstGeom>
      </xdr:spPr>
    </xdr:pic>
    <xdr:clientData/>
  </xdr:twoCellAnchor>
  <xdr:twoCellAnchor editAs="oneCell">
    <xdr:from>
      <xdr:col>0</xdr:col>
      <xdr:colOff>285750</xdr:colOff>
      <xdr:row>213</xdr:row>
      <xdr:rowOff>84666</xdr:rowOff>
    </xdr:from>
    <xdr:to>
      <xdr:col>4</xdr:col>
      <xdr:colOff>590550</xdr:colOff>
      <xdr:row>226</xdr:row>
      <xdr:rowOff>122766</xdr:rowOff>
    </xdr:to>
    <xdr:pic>
      <xdr:nvPicPr>
        <xdr:cNvPr id="29" name="Imagen 28">
          <a:extLst>
            <a:ext uri="{FF2B5EF4-FFF2-40B4-BE49-F238E27FC236}">
              <a16:creationId xmlns:a16="http://schemas.microsoft.com/office/drawing/2014/main" id="{70357160-BAA1-4AF0-BE32-DA0A5686E73B}"/>
            </a:ext>
          </a:extLst>
        </xdr:cNvPr>
        <xdr:cNvPicPr>
          <a:picLocks noChangeAspect="1"/>
        </xdr:cNvPicPr>
      </xdr:nvPicPr>
      <xdr:blipFill>
        <a:blip xmlns:r="http://schemas.openxmlformats.org/officeDocument/2006/relationships" r:embed="rId27"/>
        <a:stretch>
          <a:fillRect/>
        </a:stretch>
      </xdr:blipFill>
      <xdr:spPr>
        <a:xfrm>
          <a:off x="285750" y="25024926"/>
          <a:ext cx="3474720" cy="2514600"/>
        </a:xfrm>
        <a:prstGeom prst="rect">
          <a:avLst/>
        </a:prstGeom>
      </xdr:spPr>
    </xdr:pic>
    <xdr:clientData/>
  </xdr:twoCellAnchor>
  <xdr:twoCellAnchor editAs="oneCell">
    <xdr:from>
      <xdr:col>6</xdr:col>
      <xdr:colOff>412750</xdr:colOff>
      <xdr:row>213</xdr:row>
      <xdr:rowOff>63500</xdr:rowOff>
    </xdr:from>
    <xdr:to>
      <xdr:col>10</xdr:col>
      <xdr:colOff>161290</xdr:colOff>
      <xdr:row>226</xdr:row>
      <xdr:rowOff>109220</xdr:rowOff>
    </xdr:to>
    <xdr:pic>
      <xdr:nvPicPr>
        <xdr:cNvPr id="30" name="Imagen 29">
          <a:extLst>
            <a:ext uri="{FF2B5EF4-FFF2-40B4-BE49-F238E27FC236}">
              <a16:creationId xmlns:a16="http://schemas.microsoft.com/office/drawing/2014/main" id="{18F9EB45-6A90-4D9B-B88E-E75F7ACF9E4C}"/>
            </a:ext>
          </a:extLst>
        </xdr:cNvPr>
        <xdr:cNvPicPr>
          <a:picLocks noChangeAspect="1"/>
        </xdr:cNvPicPr>
      </xdr:nvPicPr>
      <xdr:blipFill>
        <a:blip xmlns:r="http://schemas.openxmlformats.org/officeDocument/2006/relationships" r:embed="rId28"/>
        <a:stretch>
          <a:fillRect/>
        </a:stretch>
      </xdr:blipFill>
      <xdr:spPr>
        <a:xfrm>
          <a:off x="5015230" y="25003760"/>
          <a:ext cx="3497580" cy="2522220"/>
        </a:xfrm>
        <a:prstGeom prst="rect">
          <a:avLst/>
        </a:prstGeom>
      </xdr:spPr>
    </xdr:pic>
    <xdr:clientData/>
  </xdr:twoCellAnchor>
  <xdr:twoCellAnchor editAs="oneCell">
    <xdr:from>
      <xdr:col>0</xdr:col>
      <xdr:colOff>359834</xdr:colOff>
      <xdr:row>229</xdr:row>
      <xdr:rowOff>74083</xdr:rowOff>
    </xdr:from>
    <xdr:to>
      <xdr:col>4</xdr:col>
      <xdr:colOff>672254</xdr:colOff>
      <xdr:row>242</xdr:row>
      <xdr:rowOff>119803</xdr:rowOff>
    </xdr:to>
    <xdr:pic>
      <xdr:nvPicPr>
        <xdr:cNvPr id="31" name="Imagen 30">
          <a:extLst>
            <a:ext uri="{FF2B5EF4-FFF2-40B4-BE49-F238E27FC236}">
              <a16:creationId xmlns:a16="http://schemas.microsoft.com/office/drawing/2014/main" id="{79AEBAA9-C400-4FBB-A8B4-DAE3B8EDEDFA}"/>
            </a:ext>
          </a:extLst>
        </xdr:cNvPr>
        <xdr:cNvPicPr>
          <a:picLocks noChangeAspect="1"/>
        </xdr:cNvPicPr>
      </xdr:nvPicPr>
      <xdr:blipFill>
        <a:blip xmlns:r="http://schemas.openxmlformats.org/officeDocument/2006/relationships" r:embed="rId29"/>
        <a:stretch>
          <a:fillRect/>
        </a:stretch>
      </xdr:blipFill>
      <xdr:spPr>
        <a:xfrm>
          <a:off x="359834" y="28062343"/>
          <a:ext cx="3482340" cy="2522220"/>
        </a:xfrm>
        <a:prstGeom prst="rect">
          <a:avLst/>
        </a:prstGeom>
      </xdr:spPr>
    </xdr:pic>
    <xdr:clientData/>
  </xdr:twoCellAnchor>
  <xdr:twoCellAnchor editAs="oneCell">
    <xdr:from>
      <xdr:col>6</xdr:col>
      <xdr:colOff>349250</xdr:colOff>
      <xdr:row>229</xdr:row>
      <xdr:rowOff>74084</xdr:rowOff>
    </xdr:from>
    <xdr:to>
      <xdr:col>10</xdr:col>
      <xdr:colOff>90170</xdr:colOff>
      <xdr:row>242</xdr:row>
      <xdr:rowOff>119804</xdr:rowOff>
    </xdr:to>
    <xdr:pic>
      <xdr:nvPicPr>
        <xdr:cNvPr id="32" name="Imagen 31">
          <a:extLst>
            <a:ext uri="{FF2B5EF4-FFF2-40B4-BE49-F238E27FC236}">
              <a16:creationId xmlns:a16="http://schemas.microsoft.com/office/drawing/2014/main" id="{A15F997A-89C8-4632-8EDF-DA0A79C181B2}"/>
            </a:ext>
          </a:extLst>
        </xdr:cNvPr>
        <xdr:cNvPicPr>
          <a:picLocks noChangeAspect="1"/>
        </xdr:cNvPicPr>
      </xdr:nvPicPr>
      <xdr:blipFill>
        <a:blip xmlns:r="http://schemas.openxmlformats.org/officeDocument/2006/relationships" r:embed="rId30"/>
        <a:stretch>
          <a:fillRect/>
        </a:stretch>
      </xdr:blipFill>
      <xdr:spPr>
        <a:xfrm>
          <a:off x="4951730" y="28062344"/>
          <a:ext cx="3489960" cy="2522220"/>
        </a:xfrm>
        <a:prstGeom prst="rect">
          <a:avLst/>
        </a:prstGeom>
      </xdr:spPr>
    </xdr:pic>
    <xdr:clientData/>
  </xdr:twoCellAnchor>
  <xdr:twoCellAnchor editAs="oneCell">
    <xdr:from>
      <xdr:col>0</xdr:col>
      <xdr:colOff>370416</xdr:colOff>
      <xdr:row>293</xdr:row>
      <xdr:rowOff>84666</xdr:rowOff>
    </xdr:from>
    <xdr:to>
      <xdr:col>4</xdr:col>
      <xdr:colOff>675216</xdr:colOff>
      <xdr:row>306</xdr:row>
      <xdr:rowOff>122766</xdr:rowOff>
    </xdr:to>
    <xdr:pic>
      <xdr:nvPicPr>
        <xdr:cNvPr id="33" name="Imagen 32">
          <a:extLst>
            <a:ext uri="{FF2B5EF4-FFF2-40B4-BE49-F238E27FC236}">
              <a16:creationId xmlns:a16="http://schemas.microsoft.com/office/drawing/2014/main" id="{7702BEFF-2F12-4FE2-9C34-00227FCCCECE}"/>
            </a:ext>
          </a:extLst>
        </xdr:cNvPr>
        <xdr:cNvPicPr>
          <a:picLocks noChangeAspect="1"/>
        </xdr:cNvPicPr>
      </xdr:nvPicPr>
      <xdr:blipFill>
        <a:blip xmlns:r="http://schemas.openxmlformats.org/officeDocument/2006/relationships" r:embed="rId31"/>
        <a:stretch>
          <a:fillRect/>
        </a:stretch>
      </xdr:blipFill>
      <xdr:spPr>
        <a:xfrm>
          <a:off x="370416" y="31120926"/>
          <a:ext cx="3474720" cy="2415540"/>
        </a:xfrm>
        <a:prstGeom prst="rect">
          <a:avLst/>
        </a:prstGeom>
      </xdr:spPr>
    </xdr:pic>
    <xdr:clientData/>
  </xdr:twoCellAnchor>
  <xdr:twoCellAnchor editAs="oneCell">
    <xdr:from>
      <xdr:col>6</xdr:col>
      <xdr:colOff>433917</xdr:colOff>
      <xdr:row>293</xdr:row>
      <xdr:rowOff>74083</xdr:rowOff>
    </xdr:from>
    <xdr:to>
      <xdr:col>10</xdr:col>
      <xdr:colOff>167217</xdr:colOff>
      <xdr:row>306</xdr:row>
      <xdr:rowOff>112183</xdr:rowOff>
    </xdr:to>
    <xdr:pic>
      <xdr:nvPicPr>
        <xdr:cNvPr id="34" name="Imagen 33">
          <a:extLst>
            <a:ext uri="{FF2B5EF4-FFF2-40B4-BE49-F238E27FC236}">
              <a16:creationId xmlns:a16="http://schemas.microsoft.com/office/drawing/2014/main" id="{31173619-6EB1-4F40-B549-C6E04A430384}"/>
            </a:ext>
          </a:extLst>
        </xdr:cNvPr>
        <xdr:cNvPicPr>
          <a:picLocks noChangeAspect="1"/>
        </xdr:cNvPicPr>
      </xdr:nvPicPr>
      <xdr:blipFill>
        <a:blip xmlns:r="http://schemas.openxmlformats.org/officeDocument/2006/relationships" r:embed="rId32"/>
        <a:stretch>
          <a:fillRect/>
        </a:stretch>
      </xdr:blipFill>
      <xdr:spPr>
        <a:xfrm>
          <a:off x="5036397" y="31110343"/>
          <a:ext cx="3482340" cy="2415540"/>
        </a:xfrm>
        <a:prstGeom prst="rect">
          <a:avLst/>
        </a:prstGeom>
      </xdr:spPr>
    </xdr:pic>
    <xdr:clientData/>
  </xdr:twoCellAnchor>
  <xdr:twoCellAnchor editAs="oneCell">
    <xdr:from>
      <xdr:col>0</xdr:col>
      <xdr:colOff>275167</xdr:colOff>
      <xdr:row>469</xdr:row>
      <xdr:rowOff>74083</xdr:rowOff>
    </xdr:from>
    <xdr:to>
      <xdr:col>4</xdr:col>
      <xdr:colOff>579967</xdr:colOff>
      <xdr:row>482</xdr:row>
      <xdr:rowOff>112183</xdr:rowOff>
    </xdr:to>
    <xdr:pic>
      <xdr:nvPicPr>
        <xdr:cNvPr id="35" name="Imagen 34">
          <a:extLst>
            <a:ext uri="{FF2B5EF4-FFF2-40B4-BE49-F238E27FC236}">
              <a16:creationId xmlns:a16="http://schemas.microsoft.com/office/drawing/2014/main" id="{F98F4717-8D92-4487-AC97-30C772E6446A}"/>
            </a:ext>
          </a:extLst>
        </xdr:cNvPr>
        <xdr:cNvPicPr>
          <a:picLocks noChangeAspect="1"/>
        </xdr:cNvPicPr>
      </xdr:nvPicPr>
      <xdr:blipFill>
        <a:blip xmlns:r="http://schemas.openxmlformats.org/officeDocument/2006/relationships" r:embed="rId33"/>
        <a:stretch>
          <a:fillRect/>
        </a:stretch>
      </xdr:blipFill>
      <xdr:spPr>
        <a:xfrm>
          <a:off x="275167" y="57848923"/>
          <a:ext cx="3474720" cy="2415540"/>
        </a:xfrm>
        <a:prstGeom prst="rect">
          <a:avLst/>
        </a:prstGeom>
      </xdr:spPr>
    </xdr:pic>
    <xdr:clientData/>
  </xdr:twoCellAnchor>
  <xdr:twoCellAnchor editAs="oneCell">
    <xdr:from>
      <xdr:col>6</xdr:col>
      <xdr:colOff>285750</xdr:colOff>
      <xdr:row>469</xdr:row>
      <xdr:rowOff>116417</xdr:rowOff>
    </xdr:from>
    <xdr:to>
      <xdr:col>10</xdr:col>
      <xdr:colOff>19050</xdr:colOff>
      <xdr:row>482</xdr:row>
      <xdr:rowOff>154517</xdr:rowOff>
    </xdr:to>
    <xdr:pic>
      <xdr:nvPicPr>
        <xdr:cNvPr id="36" name="Imagen 35">
          <a:extLst>
            <a:ext uri="{FF2B5EF4-FFF2-40B4-BE49-F238E27FC236}">
              <a16:creationId xmlns:a16="http://schemas.microsoft.com/office/drawing/2014/main" id="{C590C94C-1C57-469D-8BCD-635FAC4A45EC}"/>
            </a:ext>
          </a:extLst>
        </xdr:cNvPr>
        <xdr:cNvPicPr>
          <a:picLocks noChangeAspect="1"/>
        </xdr:cNvPicPr>
      </xdr:nvPicPr>
      <xdr:blipFill>
        <a:blip xmlns:r="http://schemas.openxmlformats.org/officeDocument/2006/relationships" r:embed="rId34"/>
        <a:stretch>
          <a:fillRect/>
        </a:stretch>
      </xdr:blipFill>
      <xdr:spPr>
        <a:xfrm>
          <a:off x="4888230" y="57891257"/>
          <a:ext cx="3482340" cy="2415540"/>
        </a:xfrm>
        <a:prstGeom prst="rect">
          <a:avLst/>
        </a:prstGeom>
      </xdr:spPr>
    </xdr:pic>
    <xdr:clientData/>
  </xdr:twoCellAnchor>
  <xdr:twoCellAnchor editAs="oneCell">
    <xdr:from>
      <xdr:col>0</xdr:col>
      <xdr:colOff>222250</xdr:colOff>
      <xdr:row>485</xdr:row>
      <xdr:rowOff>63499</xdr:rowOff>
    </xdr:from>
    <xdr:to>
      <xdr:col>4</xdr:col>
      <xdr:colOff>534670</xdr:colOff>
      <xdr:row>498</xdr:row>
      <xdr:rowOff>109219</xdr:rowOff>
    </xdr:to>
    <xdr:pic>
      <xdr:nvPicPr>
        <xdr:cNvPr id="37" name="Imagen 36">
          <a:extLst>
            <a:ext uri="{FF2B5EF4-FFF2-40B4-BE49-F238E27FC236}">
              <a16:creationId xmlns:a16="http://schemas.microsoft.com/office/drawing/2014/main" id="{591F4CB1-C143-4373-8A0B-10373F9EBA15}"/>
            </a:ext>
          </a:extLst>
        </xdr:cNvPr>
        <xdr:cNvPicPr>
          <a:picLocks noChangeAspect="1"/>
        </xdr:cNvPicPr>
      </xdr:nvPicPr>
      <xdr:blipFill>
        <a:blip xmlns:r="http://schemas.openxmlformats.org/officeDocument/2006/relationships" r:embed="rId35"/>
        <a:stretch>
          <a:fillRect/>
        </a:stretch>
      </xdr:blipFill>
      <xdr:spPr>
        <a:xfrm>
          <a:off x="222250" y="60779659"/>
          <a:ext cx="3482340" cy="2423160"/>
        </a:xfrm>
        <a:prstGeom prst="rect">
          <a:avLst/>
        </a:prstGeom>
      </xdr:spPr>
    </xdr:pic>
    <xdr:clientData/>
  </xdr:twoCellAnchor>
  <xdr:twoCellAnchor editAs="oneCell">
    <xdr:from>
      <xdr:col>6</xdr:col>
      <xdr:colOff>264583</xdr:colOff>
      <xdr:row>485</xdr:row>
      <xdr:rowOff>74083</xdr:rowOff>
    </xdr:from>
    <xdr:to>
      <xdr:col>10</xdr:col>
      <xdr:colOff>5503</xdr:colOff>
      <xdr:row>498</xdr:row>
      <xdr:rowOff>119803</xdr:rowOff>
    </xdr:to>
    <xdr:pic>
      <xdr:nvPicPr>
        <xdr:cNvPr id="38" name="Imagen 37">
          <a:extLst>
            <a:ext uri="{FF2B5EF4-FFF2-40B4-BE49-F238E27FC236}">
              <a16:creationId xmlns:a16="http://schemas.microsoft.com/office/drawing/2014/main" id="{3478AA5E-23B0-4AFC-9B34-0C1B4AC3E0DC}"/>
            </a:ext>
          </a:extLst>
        </xdr:cNvPr>
        <xdr:cNvPicPr>
          <a:picLocks noChangeAspect="1"/>
        </xdr:cNvPicPr>
      </xdr:nvPicPr>
      <xdr:blipFill>
        <a:blip xmlns:r="http://schemas.openxmlformats.org/officeDocument/2006/relationships" r:embed="rId36"/>
        <a:stretch>
          <a:fillRect/>
        </a:stretch>
      </xdr:blipFill>
      <xdr:spPr>
        <a:xfrm>
          <a:off x="4867063" y="60790243"/>
          <a:ext cx="3489960" cy="2423160"/>
        </a:xfrm>
        <a:prstGeom prst="rect">
          <a:avLst/>
        </a:prstGeom>
      </xdr:spPr>
    </xdr:pic>
    <xdr:clientData/>
  </xdr:twoCellAnchor>
  <xdr:twoCellAnchor editAs="oneCell">
    <xdr:from>
      <xdr:col>0</xdr:col>
      <xdr:colOff>359833</xdr:colOff>
      <xdr:row>309</xdr:row>
      <xdr:rowOff>52916</xdr:rowOff>
    </xdr:from>
    <xdr:to>
      <xdr:col>4</xdr:col>
      <xdr:colOff>672253</xdr:colOff>
      <xdr:row>322</xdr:row>
      <xdr:rowOff>98636</xdr:rowOff>
    </xdr:to>
    <xdr:pic>
      <xdr:nvPicPr>
        <xdr:cNvPr id="39" name="Imagen 38">
          <a:extLst>
            <a:ext uri="{FF2B5EF4-FFF2-40B4-BE49-F238E27FC236}">
              <a16:creationId xmlns:a16="http://schemas.microsoft.com/office/drawing/2014/main" id="{86BAB80E-FB73-4B5A-94B5-7F0ED2708B6D}"/>
            </a:ext>
          </a:extLst>
        </xdr:cNvPr>
        <xdr:cNvPicPr>
          <a:picLocks noChangeAspect="1"/>
        </xdr:cNvPicPr>
      </xdr:nvPicPr>
      <xdr:blipFill>
        <a:blip xmlns:r="http://schemas.openxmlformats.org/officeDocument/2006/relationships" r:embed="rId37"/>
        <a:stretch>
          <a:fillRect/>
        </a:stretch>
      </xdr:blipFill>
      <xdr:spPr>
        <a:xfrm>
          <a:off x="359833" y="34030496"/>
          <a:ext cx="3482340" cy="2423160"/>
        </a:xfrm>
        <a:prstGeom prst="rect">
          <a:avLst/>
        </a:prstGeom>
      </xdr:spPr>
    </xdr:pic>
    <xdr:clientData/>
  </xdr:twoCellAnchor>
  <xdr:twoCellAnchor editAs="oneCell">
    <xdr:from>
      <xdr:col>6</xdr:col>
      <xdr:colOff>412750</xdr:colOff>
      <xdr:row>309</xdr:row>
      <xdr:rowOff>52917</xdr:rowOff>
    </xdr:from>
    <xdr:to>
      <xdr:col>10</xdr:col>
      <xdr:colOff>153670</xdr:colOff>
      <xdr:row>322</xdr:row>
      <xdr:rowOff>98637</xdr:rowOff>
    </xdr:to>
    <xdr:pic>
      <xdr:nvPicPr>
        <xdr:cNvPr id="40" name="Imagen 39">
          <a:extLst>
            <a:ext uri="{FF2B5EF4-FFF2-40B4-BE49-F238E27FC236}">
              <a16:creationId xmlns:a16="http://schemas.microsoft.com/office/drawing/2014/main" id="{9E51B5DC-2ACE-4150-B7AA-07A08E30B28E}"/>
            </a:ext>
          </a:extLst>
        </xdr:cNvPr>
        <xdr:cNvPicPr>
          <a:picLocks noChangeAspect="1"/>
        </xdr:cNvPicPr>
      </xdr:nvPicPr>
      <xdr:blipFill>
        <a:blip xmlns:r="http://schemas.openxmlformats.org/officeDocument/2006/relationships" r:embed="rId38"/>
        <a:stretch>
          <a:fillRect/>
        </a:stretch>
      </xdr:blipFill>
      <xdr:spPr>
        <a:xfrm>
          <a:off x="5015230" y="34030497"/>
          <a:ext cx="3489960" cy="2423160"/>
        </a:xfrm>
        <a:prstGeom prst="rect">
          <a:avLst/>
        </a:prstGeom>
      </xdr:spPr>
    </xdr:pic>
    <xdr:clientData/>
  </xdr:twoCellAnchor>
  <xdr:oneCellAnchor>
    <xdr:from>
      <xdr:col>6</xdr:col>
      <xdr:colOff>518583</xdr:colOff>
      <xdr:row>325</xdr:row>
      <xdr:rowOff>105834</xdr:rowOff>
    </xdr:from>
    <xdr:ext cx="3299460" cy="2476500"/>
    <xdr:pic>
      <xdr:nvPicPr>
        <xdr:cNvPr id="41" name="Imagen 40">
          <a:extLst>
            <a:ext uri="{FF2B5EF4-FFF2-40B4-BE49-F238E27FC236}">
              <a16:creationId xmlns:a16="http://schemas.microsoft.com/office/drawing/2014/main" id="{93B325DB-E981-4EAB-8F3A-CA9CC27BF870}"/>
            </a:ext>
          </a:extLst>
        </xdr:cNvPr>
        <xdr:cNvPicPr>
          <a:picLocks noChangeAspect="1"/>
        </xdr:cNvPicPr>
      </xdr:nvPicPr>
      <xdr:blipFill>
        <a:blip xmlns:r="http://schemas.openxmlformats.org/officeDocument/2006/relationships" r:embed="rId39"/>
        <a:stretch>
          <a:fillRect/>
        </a:stretch>
      </xdr:blipFill>
      <xdr:spPr>
        <a:xfrm>
          <a:off x="5121063" y="37024734"/>
          <a:ext cx="3299460" cy="2476500"/>
        </a:xfrm>
        <a:prstGeom prst="rect">
          <a:avLst/>
        </a:prstGeom>
      </xdr:spPr>
    </xdr:pic>
    <xdr:clientData/>
  </xdr:oneCellAnchor>
  <xdr:twoCellAnchor editAs="oneCell">
    <xdr:from>
      <xdr:col>0</xdr:col>
      <xdr:colOff>370416</xdr:colOff>
      <xdr:row>325</xdr:row>
      <xdr:rowOff>74083</xdr:rowOff>
    </xdr:from>
    <xdr:to>
      <xdr:col>4</xdr:col>
      <xdr:colOff>621876</xdr:colOff>
      <xdr:row>338</xdr:row>
      <xdr:rowOff>74083</xdr:rowOff>
    </xdr:to>
    <xdr:pic>
      <xdr:nvPicPr>
        <xdr:cNvPr id="42" name="Imagen 41">
          <a:extLst>
            <a:ext uri="{FF2B5EF4-FFF2-40B4-BE49-F238E27FC236}">
              <a16:creationId xmlns:a16="http://schemas.microsoft.com/office/drawing/2014/main" id="{F8EA0FBE-EB68-487B-B562-8FD026819ABA}"/>
            </a:ext>
          </a:extLst>
        </xdr:cNvPr>
        <xdr:cNvPicPr>
          <a:picLocks noChangeAspect="1"/>
        </xdr:cNvPicPr>
      </xdr:nvPicPr>
      <xdr:blipFill>
        <a:blip xmlns:r="http://schemas.openxmlformats.org/officeDocument/2006/relationships" r:embed="rId40"/>
        <a:stretch>
          <a:fillRect/>
        </a:stretch>
      </xdr:blipFill>
      <xdr:spPr>
        <a:xfrm>
          <a:off x="370416" y="36992983"/>
          <a:ext cx="3421380" cy="2377440"/>
        </a:xfrm>
        <a:prstGeom prst="rect">
          <a:avLst/>
        </a:prstGeom>
      </xdr:spPr>
    </xdr:pic>
    <xdr:clientData/>
  </xdr:twoCellAnchor>
  <xdr:twoCellAnchor editAs="oneCell">
    <xdr:from>
      <xdr:col>0</xdr:col>
      <xdr:colOff>370417</xdr:colOff>
      <xdr:row>341</xdr:row>
      <xdr:rowOff>95250</xdr:rowOff>
    </xdr:from>
    <xdr:to>
      <xdr:col>4</xdr:col>
      <xdr:colOff>675217</xdr:colOff>
      <xdr:row>354</xdr:row>
      <xdr:rowOff>133350</xdr:rowOff>
    </xdr:to>
    <xdr:pic>
      <xdr:nvPicPr>
        <xdr:cNvPr id="43" name="Imagen 42">
          <a:extLst>
            <a:ext uri="{FF2B5EF4-FFF2-40B4-BE49-F238E27FC236}">
              <a16:creationId xmlns:a16="http://schemas.microsoft.com/office/drawing/2014/main" id="{8214C9B5-426E-4AF4-AC4E-EABD53EBF7B8}"/>
            </a:ext>
          </a:extLst>
        </xdr:cNvPr>
        <xdr:cNvPicPr>
          <a:picLocks noChangeAspect="1"/>
        </xdr:cNvPicPr>
      </xdr:nvPicPr>
      <xdr:blipFill>
        <a:blip xmlns:r="http://schemas.openxmlformats.org/officeDocument/2006/relationships" r:embed="rId41"/>
        <a:stretch>
          <a:fillRect/>
        </a:stretch>
      </xdr:blipFill>
      <xdr:spPr>
        <a:xfrm>
          <a:off x="370417" y="39955470"/>
          <a:ext cx="3474720" cy="2415540"/>
        </a:xfrm>
        <a:prstGeom prst="rect">
          <a:avLst/>
        </a:prstGeom>
      </xdr:spPr>
    </xdr:pic>
    <xdr:clientData/>
  </xdr:twoCellAnchor>
  <xdr:twoCellAnchor editAs="oneCell">
    <xdr:from>
      <xdr:col>0</xdr:col>
      <xdr:colOff>381000</xdr:colOff>
      <xdr:row>373</xdr:row>
      <xdr:rowOff>95250</xdr:rowOff>
    </xdr:from>
    <xdr:to>
      <xdr:col>4</xdr:col>
      <xdr:colOff>609600</xdr:colOff>
      <xdr:row>386</xdr:row>
      <xdr:rowOff>80010</xdr:rowOff>
    </xdr:to>
    <xdr:pic>
      <xdr:nvPicPr>
        <xdr:cNvPr id="44" name="Imagen 43">
          <a:extLst>
            <a:ext uri="{FF2B5EF4-FFF2-40B4-BE49-F238E27FC236}">
              <a16:creationId xmlns:a16="http://schemas.microsoft.com/office/drawing/2014/main" id="{C7E09D36-145A-4DA8-838E-2FE858ECC512}"/>
            </a:ext>
          </a:extLst>
        </xdr:cNvPr>
        <xdr:cNvPicPr>
          <a:picLocks noChangeAspect="1"/>
        </xdr:cNvPicPr>
      </xdr:nvPicPr>
      <xdr:blipFill>
        <a:blip xmlns:r="http://schemas.openxmlformats.org/officeDocument/2006/relationships" r:embed="rId42"/>
        <a:stretch>
          <a:fillRect/>
        </a:stretch>
      </xdr:blipFill>
      <xdr:spPr>
        <a:xfrm>
          <a:off x="381000" y="42896790"/>
          <a:ext cx="3398520" cy="2362200"/>
        </a:xfrm>
        <a:prstGeom prst="rect">
          <a:avLst/>
        </a:prstGeom>
      </xdr:spPr>
    </xdr:pic>
    <xdr:clientData/>
  </xdr:twoCellAnchor>
  <xdr:twoCellAnchor editAs="oneCell">
    <xdr:from>
      <xdr:col>6</xdr:col>
      <xdr:colOff>465666</xdr:colOff>
      <xdr:row>373</xdr:row>
      <xdr:rowOff>105833</xdr:rowOff>
    </xdr:from>
    <xdr:to>
      <xdr:col>10</xdr:col>
      <xdr:colOff>138006</xdr:colOff>
      <xdr:row>386</xdr:row>
      <xdr:rowOff>98213</xdr:rowOff>
    </xdr:to>
    <xdr:pic>
      <xdr:nvPicPr>
        <xdr:cNvPr id="45" name="Imagen 44">
          <a:extLst>
            <a:ext uri="{FF2B5EF4-FFF2-40B4-BE49-F238E27FC236}">
              <a16:creationId xmlns:a16="http://schemas.microsoft.com/office/drawing/2014/main" id="{AA02DD5F-C7C9-43D2-BEEE-B8B215929CA8}"/>
            </a:ext>
          </a:extLst>
        </xdr:cNvPr>
        <xdr:cNvPicPr>
          <a:picLocks noChangeAspect="1"/>
        </xdr:cNvPicPr>
      </xdr:nvPicPr>
      <xdr:blipFill>
        <a:blip xmlns:r="http://schemas.openxmlformats.org/officeDocument/2006/relationships" r:embed="rId43"/>
        <a:stretch>
          <a:fillRect/>
        </a:stretch>
      </xdr:blipFill>
      <xdr:spPr>
        <a:xfrm>
          <a:off x="5068146" y="42907373"/>
          <a:ext cx="3421380" cy="2369820"/>
        </a:xfrm>
        <a:prstGeom prst="rect">
          <a:avLst/>
        </a:prstGeom>
      </xdr:spPr>
    </xdr:pic>
    <xdr:clientData/>
  </xdr:twoCellAnchor>
  <xdr:twoCellAnchor editAs="oneCell">
    <xdr:from>
      <xdr:col>6</xdr:col>
      <xdr:colOff>486833</xdr:colOff>
      <xdr:row>341</xdr:row>
      <xdr:rowOff>84666</xdr:rowOff>
    </xdr:from>
    <xdr:to>
      <xdr:col>10</xdr:col>
      <xdr:colOff>227753</xdr:colOff>
      <xdr:row>354</xdr:row>
      <xdr:rowOff>130386</xdr:rowOff>
    </xdr:to>
    <xdr:pic>
      <xdr:nvPicPr>
        <xdr:cNvPr id="46" name="Imagen 45">
          <a:extLst>
            <a:ext uri="{FF2B5EF4-FFF2-40B4-BE49-F238E27FC236}">
              <a16:creationId xmlns:a16="http://schemas.microsoft.com/office/drawing/2014/main" id="{F8BF2F76-DF47-490D-917A-2E58468EA5A7}"/>
            </a:ext>
          </a:extLst>
        </xdr:cNvPr>
        <xdr:cNvPicPr>
          <a:picLocks noChangeAspect="1"/>
        </xdr:cNvPicPr>
      </xdr:nvPicPr>
      <xdr:blipFill>
        <a:blip xmlns:r="http://schemas.openxmlformats.org/officeDocument/2006/relationships" r:embed="rId44"/>
        <a:stretch>
          <a:fillRect/>
        </a:stretch>
      </xdr:blipFill>
      <xdr:spPr>
        <a:xfrm>
          <a:off x="5089313" y="39944886"/>
          <a:ext cx="3489960" cy="2423160"/>
        </a:xfrm>
        <a:prstGeom prst="rect">
          <a:avLst/>
        </a:prstGeom>
      </xdr:spPr>
    </xdr:pic>
    <xdr:clientData/>
  </xdr:twoCellAnchor>
  <xdr:twoCellAnchor editAs="oneCell">
    <xdr:from>
      <xdr:col>0</xdr:col>
      <xdr:colOff>381000</xdr:colOff>
      <xdr:row>405</xdr:row>
      <xdr:rowOff>74083</xdr:rowOff>
    </xdr:from>
    <xdr:to>
      <xdr:col>4</xdr:col>
      <xdr:colOff>695325</xdr:colOff>
      <xdr:row>418</xdr:row>
      <xdr:rowOff>117263</xdr:rowOff>
    </xdr:to>
    <xdr:pic>
      <xdr:nvPicPr>
        <xdr:cNvPr id="47" name="Imagen 46" descr="E:\DCIM\148___09\IMG_2579.JPG">
          <a:extLst>
            <a:ext uri="{FF2B5EF4-FFF2-40B4-BE49-F238E27FC236}">
              <a16:creationId xmlns:a16="http://schemas.microsoft.com/office/drawing/2014/main" id="{92394CB1-1306-468C-9DAB-E3264F2E50F7}"/>
            </a:ext>
          </a:extLst>
        </xdr:cNvPr>
        <xdr:cNvPicPr/>
      </xdr:nvPicPr>
      <xdr:blipFill>
        <a:blip xmlns:r="http://schemas.openxmlformats.org/officeDocument/2006/relationships" r:embed="rId45" cstate="screen">
          <a:extLst>
            <a:ext uri="{28A0092B-C50C-407E-A947-70E740481C1C}">
              <a14:useLocalDpi xmlns:a14="http://schemas.microsoft.com/office/drawing/2010/main"/>
            </a:ext>
          </a:extLst>
        </a:blip>
        <a:srcRect/>
        <a:stretch>
          <a:fillRect/>
        </a:stretch>
      </xdr:blipFill>
      <xdr:spPr bwMode="auto">
        <a:xfrm>
          <a:off x="381000" y="48895423"/>
          <a:ext cx="3484245" cy="2420620"/>
        </a:xfrm>
        <a:prstGeom prst="rect">
          <a:avLst/>
        </a:prstGeom>
        <a:noFill/>
        <a:ln>
          <a:noFill/>
        </a:ln>
      </xdr:spPr>
    </xdr:pic>
    <xdr:clientData/>
  </xdr:twoCellAnchor>
  <xdr:twoCellAnchor editAs="oneCell">
    <xdr:from>
      <xdr:col>6</xdr:col>
      <xdr:colOff>402167</xdr:colOff>
      <xdr:row>405</xdr:row>
      <xdr:rowOff>84667</xdr:rowOff>
    </xdr:from>
    <xdr:to>
      <xdr:col>10</xdr:col>
      <xdr:colOff>144992</xdr:colOff>
      <xdr:row>418</xdr:row>
      <xdr:rowOff>127847</xdr:rowOff>
    </xdr:to>
    <xdr:pic>
      <xdr:nvPicPr>
        <xdr:cNvPr id="48" name="Imagen 47" descr="E:\DCIM\148___09\IMG_2582.JPG">
          <a:extLst>
            <a:ext uri="{FF2B5EF4-FFF2-40B4-BE49-F238E27FC236}">
              <a16:creationId xmlns:a16="http://schemas.microsoft.com/office/drawing/2014/main" id="{E94DA19F-33FC-4670-AE60-67B6097EA9FB}"/>
            </a:ext>
          </a:extLst>
        </xdr:cNvPr>
        <xdr:cNvPicPr/>
      </xdr:nvPicPr>
      <xdr:blipFill>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bwMode="auto">
        <a:xfrm>
          <a:off x="5004647" y="48906007"/>
          <a:ext cx="3491865" cy="242062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47035410-60A4-4776-9FDD-6A650F6EB6D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D6460B2-A4B6-4771-B823-1A6134CC83A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3</xdr:col>
      <xdr:colOff>28575</xdr:colOff>
      <xdr:row>37</xdr:row>
      <xdr:rowOff>57150</xdr:rowOff>
    </xdr:from>
    <xdr:to>
      <xdr:col>5</xdr:col>
      <xdr:colOff>645795</xdr:colOff>
      <xdr:row>50</xdr:row>
      <xdr:rowOff>133350</xdr:rowOff>
    </xdr:to>
    <xdr:pic>
      <xdr:nvPicPr>
        <xdr:cNvPr id="4" name="Imagen 3">
          <a:extLst>
            <a:ext uri="{FF2B5EF4-FFF2-40B4-BE49-F238E27FC236}">
              <a16:creationId xmlns:a16="http://schemas.microsoft.com/office/drawing/2014/main" id="{49103B8B-67BA-4409-9680-4B3902501D68}"/>
            </a:ext>
          </a:extLst>
        </xdr:cNvPr>
        <xdr:cNvPicPr>
          <a:picLocks noChangeAspect="1"/>
        </xdr:cNvPicPr>
      </xdr:nvPicPr>
      <xdr:blipFill>
        <a:blip xmlns:r="http://schemas.openxmlformats.org/officeDocument/2006/relationships" r:embed="rId3"/>
        <a:stretch>
          <a:fillRect/>
        </a:stretch>
      </xdr:blipFill>
      <xdr:spPr>
        <a:xfrm>
          <a:off x="1171575" y="7479030"/>
          <a:ext cx="1950720" cy="2453640"/>
        </a:xfrm>
        <a:prstGeom prst="rect">
          <a:avLst/>
        </a:prstGeom>
      </xdr:spPr>
    </xdr:pic>
    <xdr:clientData/>
  </xdr:twoCellAnchor>
  <xdr:twoCellAnchor editAs="oneCell">
    <xdr:from>
      <xdr:col>7</xdr:col>
      <xdr:colOff>371475</xdr:colOff>
      <xdr:row>37</xdr:row>
      <xdr:rowOff>9525</xdr:rowOff>
    </xdr:from>
    <xdr:to>
      <xdr:col>9</xdr:col>
      <xdr:colOff>421005</xdr:colOff>
      <xdr:row>50</xdr:row>
      <xdr:rowOff>169545</xdr:rowOff>
    </xdr:to>
    <xdr:pic>
      <xdr:nvPicPr>
        <xdr:cNvPr id="5" name="Imagen 4">
          <a:extLst>
            <a:ext uri="{FF2B5EF4-FFF2-40B4-BE49-F238E27FC236}">
              <a16:creationId xmlns:a16="http://schemas.microsoft.com/office/drawing/2014/main" id="{A52A6D7E-95F2-4C25-A342-3FDAC1ECFD24}"/>
            </a:ext>
          </a:extLst>
        </xdr:cNvPr>
        <xdr:cNvPicPr>
          <a:picLocks noChangeAspect="1"/>
        </xdr:cNvPicPr>
      </xdr:nvPicPr>
      <xdr:blipFill>
        <a:blip xmlns:r="http://schemas.openxmlformats.org/officeDocument/2006/relationships" r:embed="rId4"/>
        <a:stretch>
          <a:fillRect/>
        </a:stretch>
      </xdr:blipFill>
      <xdr:spPr>
        <a:xfrm>
          <a:off x="4250055" y="7431405"/>
          <a:ext cx="2030730" cy="2537460"/>
        </a:xfrm>
        <a:prstGeom prst="rect">
          <a:avLst/>
        </a:prstGeom>
      </xdr:spPr>
    </xdr:pic>
    <xdr:clientData/>
  </xdr:twoCellAnchor>
  <xdr:twoCellAnchor editAs="oneCell">
    <xdr:from>
      <xdr:col>2</xdr:col>
      <xdr:colOff>342899</xdr:colOff>
      <xdr:row>53</xdr:row>
      <xdr:rowOff>57149</xdr:rowOff>
    </xdr:from>
    <xdr:to>
      <xdr:col>5</xdr:col>
      <xdr:colOff>409574</xdr:colOff>
      <xdr:row>66</xdr:row>
      <xdr:rowOff>122486</xdr:rowOff>
    </xdr:to>
    <xdr:pic>
      <xdr:nvPicPr>
        <xdr:cNvPr id="6" name="Imagen 5">
          <a:extLst>
            <a:ext uri="{FF2B5EF4-FFF2-40B4-BE49-F238E27FC236}">
              <a16:creationId xmlns:a16="http://schemas.microsoft.com/office/drawing/2014/main" id="{BED7760E-F6FD-4453-AB38-35201F170937}"/>
            </a:ext>
          </a:extLst>
        </xdr:cNvPr>
        <xdr:cNvPicPr>
          <a:picLocks noChangeAspect="1"/>
        </xdr:cNvPicPr>
      </xdr:nvPicPr>
      <xdr:blipFill>
        <a:blip xmlns:r="http://schemas.openxmlformats.org/officeDocument/2006/relationships" r:embed="rId5"/>
        <a:stretch>
          <a:fillRect/>
        </a:stretch>
      </xdr:blipFill>
      <xdr:spPr>
        <a:xfrm>
          <a:off x="914399" y="10427969"/>
          <a:ext cx="1971675" cy="2442777"/>
        </a:xfrm>
        <a:prstGeom prst="rect">
          <a:avLst/>
        </a:prstGeom>
      </xdr:spPr>
    </xdr:pic>
    <xdr:clientData/>
  </xdr:twoCellAnchor>
  <xdr:twoCellAnchor editAs="oneCell">
    <xdr:from>
      <xdr:col>7</xdr:col>
      <xdr:colOff>38101</xdr:colOff>
      <xdr:row>53</xdr:row>
      <xdr:rowOff>47625</xdr:rowOff>
    </xdr:from>
    <xdr:to>
      <xdr:col>11</xdr:col>
      <xdr:colOff>495850</xdr:colOff>
      <xdr:row>66</xdr:row>
      <xdr:rowOff>127125</xdr:rowOff>
    </xdr:to>
    <xdr:pic>
      <xdr:nvPicPr>
        <xdr:cNvPr id="7" name="Imagen 6">
          <a:extLst>
            <a:ext uri="{FF2B5EF4-FFF2-40B4-BE49-F238E27FC236}">
              <a16:creationId xmlns:a16="http://schemas.microsoft.com/office/drawing/2014/main" id="{8F81EA8F-FE9D-449C-962B-26CC077F5D9A}"/>
            </a:ext>
          </a:extLst>
        </xdr:cNvPr>
        <xdr:cNvPicPr>
          <a:picLocks noChangeAspect="1"/>
        </xdr:cNvPicPr>
      </xdr:nvPicPr>
      <xdr:blipFill>
        <a:blip xmlns:r="http://schemas.openxmlformats.org/officeDocument/2006/relationships" r:embed="rId6"/>
        <a:stretch>
          <a:fillRect/>
        </a:stretch>
      </xdr:blipFill>
      <xdr:spPr>
        <a:xfrm>
          <a:off x="3916681" y="10418445"/>
          <a:ext cx="3498129" cy="2456940"/>
        </a:xfrm>
        <a:prstGeom prst="rect">
          <a:avLst/>
        </a:prstGeom>
      </xdr:spPr>
    </xdr:pic>
    <xdr:clientData/>
  </xdr:twoCellAnchor>
  <xdr:twoCellAnchor editAs="oneCell">
    <xdr:from>
      <xdr:col>1</xdr:col>
      <xdr:colOff>76200</xdr:colOff>
      <xdr:row>85</xdr:row>
      <xdr:rowOff>57150</xdr:rowOff>
    </xdr:from>
    <xdr:to>
      <xdr:col>6</xdr:col>
      <xdr:colOff>473500</xdr:colOff>
      <xdr:row>98</xdr:row>
      <xdr:rowOff>104775</xdr:rowOff>
    </xdr:to>
    <xdr:pic>
      <xdr:nvPicPr>
        <xdr:cNvPr id="8" name="Imagen 7">
          <a:extLst>
            <a:ext uri="{FF2B5EF4-FFF2-40B4-BE49-F238E27FC236}">
              <a16:creationId xmlns:a16="http://schemas.microsoft.com/office/drawing/2014/main" id="{FFF2B5A6-2328-4EFC-B38C-546638D6FD59}"/>
            </a:ext>
          </a:extLst>
        </xdr:cNvPr>
        <xdr:cNvPicPr>
          <a:picLocks noChangeAspect="1"/>
        </xdr:cNvPicPr>
      </xdr:nvPicPr>
      <xdr:blipFill>
        <a:blip xmlns:r="http://schemas.openxmlformats.org/officeDocument/2006/relationships" r:embed="rId7"/>
        <a:stretch>
          <a:fillRect/>
        </a:stretch>
      </xdr:blipFill>
      <xdr:spPr>
        <a:xfrm>
          <a:off x="327660" y="16318230"/>
          <a:ext cx="3445300" cy="2425065"/>
        </a:xfrm>
        <a:prstGeom prst="rect">
          <a:avLst/>
        </a:prstGeom>
      </xdr:spPr>
    </xdr:pic>
    <xdr:clientData/>
  </xdr:twoCellAnchor>
  <xdr:twoCellAnchor editAs="oneCell">
    <xdr:from>
      <xdr:col>7</xdr:col>
      <xdr:colOff>47625</xdr:colOff>
      <xdr:row>85</xdr:row>
      <xdr:rowOff>85725</xdr:rowOff>
    </xdr:from>
    <xdr:to>
      <xdr:col>11</xdr:col>
      <xdr:colOff>495300</xdr:colOff>
      <xdr:row>98</xdr:row>
      <xdr:rowOff>164042</xdr:rowOff>
    </xdr:to>
    <xdr:pic>
      <xdr:nvPicPr>
        <xdr:cNvPr id="9" name="Imagen 8">
          <a:extLst>
            <a:ext uri="{FF2B5EF4-FFF2-40B4-BE49-F238E27FC236}">
              <a16:creationId xmlns:a16="http://schemas.microsoft.com/office/drawing/2014/main" id="{77A214A1-7A2C-437F-AD64-E492A2136847}"/>
            </a:ext>
          </a:extLst>
        </xdr:cNvPr>
        <xdr:cNvPicPr>
          <a:picLocks noChangeAspect="1"/>
        </xdr:cNvPicPr>
      </xdr:nvPicPr>
      <xdr:blipFill>
        <a:blip xmlns:r="http://schemas.openxmlformats.org/officeDocument/2006/relationships" r:embed="rId8"/>
        <a:stretch>
          <a:fillRect/>
        </a:stretch>
      </xdr:blipFill>
      <xdr:spPr>
        <a:xfrm>
          <a:off x="3926205" y="16346805"/>
          <a:ext cx="3488055" cy="2455757"/>
        </a:xfrm>
        <a:prstGeom prst="rect">
          <a:avLst/>
        </a:prstGeom>
      </xdr:spPr>
    </xdr:pic>
    <xdr:clientData/>
  </xdr:twoCellAnchor>
  <xdr:twoCellAnchor editAs="oneCell">
    <xdr:from>
      <xdr:col>8</xdr:col>
      <xdr:colOff>1238250</xdr:colOff>
      <xdr:row>71</xdr:row>
      <xdr:rowOff>114300</xdr:rowOff>
    </xdr:from>
    <xdr:to>
      <xdr:col>11</xdr:col>
      <xdr:colOff>472440</xdr:colOff>
      <xdr:row>82</xdr:row>
      <xdr:rowOff>175260</xdr:rowOff>
    </xdr:to>
    <xdr:pic>
      <xdr:nvPicPr>
        <xdr:cNvPr id="10" name="Imagen 9">
          <a:extLst>
            <a:ext uri="{FF2B5EF4-FFF2-40B4-BE49-F238E27FC236}">
              <a16:creationId xmlns:a16="http://schemas.microsoft.com/office/drawing/2014/main" id="{141A9163-0EC6-48E7-A6EF-084837DA2A2C}"/>
            </a:ext>
          </a:extLst>
        </xdr:cNvPr>
        <xdr:cNvPicPr>
          <a:picLocks noChangeAspect="1"/>
        </xdr:cNvPicPr>
      </xdr:nvPicPr>
      <xdr:blipFill>
        <a:blip xmlns:r="http://schemas.openxmlformats.org/officeDocument/2006/relationships" r:embed="rId9"/>
        <a:stretch>
          <a:fillRect/>
        </a:stretch>
      </xdr:blipFill>
      <xdr:spPr>
        <a:xfrm>
          <a:off x="5703570" y="13799820"/>
          <a:ext cx="1687830" cy="2072640"/>
        </a:xfrm>
        <a:prstGeom prst="rect">
          <a:avLst/>
        </a:prstGeom>
      </xdr:spPr>
    </xdr:pic>
    <xdr:clientData/>
  </xdr:twoCellAnchor>
  <xdr:twoCellAnchor editAs="oneCell">
    <xdr:from>
      <xdr:col>7</xdr:col>
      <xdr:colOff>38100</xdr:colOff>
      <xdr:row>69</xdr:row>
      <xdr:rowOff>38100</xdr:rowOff>
    </xdr:from>
    <xdr:to>
      <xdr:col>8</xdr:col>
      <xdr:colOff>1181100</xdr:colOff>
      <xdr:row>77</xdr:row>
      <xdr:rowOff>0</xdr:rowOff>
    </xdr:to>
    <xdr:pic>
      <xdr:nvPicPr>
        <xdr:cNvPr id="11" name="Imagen 10">
          <a:extLst>
            <a:ext uri="{FF2B5EF4-FFF2-40B4-BE49-F238E27FC236}">
              <a16:creationId xmlns:a16="http://schemas.microsoft.com/office/drawing/2014/main" id="{8A7D08D5-BCC4-4727-A6D0-B5D31FC61C8C}"/>
            </a:ext>
          </a:extLst>
        </xdr:cNvPr>
        <xdr:cNvPicPr>
          <a:picLocks noChangeAspect="1"/>
        </xdr:cNvPicPr>
      </xdr:nvPicPr>
      <xdr:blipFill>
        <a:blip xmlns:r="http://schemas.openxmlformats.org/officeDocument/2006/relationships" r:embed="rId10"/>
        <a:stretch>
          <a:fillRect/>
        </a:stretch>
      </xdr:blipFill>
      <xdr:spPr>
        <a:xfrm>
          <a:off x="3916680" y="13357860"/>
          <a:ext cx="1729740" cy="1424940"/>
        </a:xfrm>
        <a:prstGeom prst="rect">
          <a:avLst/>
        </a:prstGeom>
      </xdr:spPr>
    </xdr:pic>
    <xdr:clientData/>
  </xdr:twoCellAnchor>
  <xdr:twoCellAnchor editAs="oneCell">
    <xdr:from>
      <xdr:col>1</xdr:col>
      <xdr:colOff>68580</xdr:colOff>
      <xdr:row>69</xdr:row>
      <xdr:rowOff>48219</xdr:rowOff>
    </xdr:from>
    <xdr:to>
      <xdr:col>6</xdr:col>
      <xdr:colOff>504825</xdr:colOff>
      <xdr:row>82</xdr:row>
      <xdr:rowOff>120579</xdr:rowOff>
    </xdr:to>
    <xdr:pic>
      <xdr:nvPicPr>
        <xdr:cNvPr id="12" name="Imagen 11">
          <a:extLst>
            <a:ext uri="{FF2B5EF4-FFF2-40B4-BE49-F238E27FC236}">
              <a16:creationId xmlns:a16="http://schemas.microsoft.com/office/drawing/2014/main" id="{2FC3AAAA-11D6-4AAC-BB72-5EACEDFC1A42}"/>
            </a:ext>
          </a:extLst>
        </xdr:cNvPr>
        <xdr:cNvPicPr>
          <a:picLocks noChangeAspect="1"/>
        </xdr:cNvPicPr>
      </xdr:nvPicPr>
      <xdr:blipFill>
        <a:blip xmlns:r="http://schemas.openxmlformats.org/officeDocument/2006/relationships" r:embed="rId11"/>
        <a:stretch>
          <a:fillRect/>
        </a:stretch>
      </xdr:blipFill>
      <xdr:spPr>
        <a:xfrm>
          <a:off x="320040" y="13367979"/>
          <a:ext cx="3484245" cy="2449800"/>
        </a:xfrm>
        <a:prstGeom prst="rect">
          <a:avLst/>
        </a:prstGeom>
      </xdr:spPr>
    </xdr:pic>
    <xdr:clientData/>
  </xdr:twoCellAnchor>
  <xdr:twoCellAnchor editAs="oneCell">
    <xdr:from>
      <xdr:col>1</xdr:col>
      <xdr:colOff>9525</xdr:colOff>
      <xdr:row>5</xdr:row>
      <xdr:rowOff>47625</xdr:rowOff>
    </xdr:from>
    <xdr:to>
      <xdr:col>6</xdr:col>
      <xdr:colOff>523976</xdr:colOff>
      <xdr:row>18</xdr:row>
      <xdr:rowOff>129540</xdr:rowOff>
    </xdr:to>
    <xdr:pic>
      <xdr:nvPicPr>
        <xdr:cNvPr id="13" name="Imagen 12">
          <a:extLst>
            <a:ext uri="{FF2B5EF4-FFF2-40B4-BE49-F238E27FC236}">
              <a16:creationId xmlns:a16="http://schemas.microsoft.com/office/drawing/2014/main" id="{779DE405-2E45-4ECB-999A-106FF96F953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60985" y="1472565"/>
          <a:ext cx="3562451" cy="2474595"/>
        </a:xfrm>
        <a:prstGeom prst="rect">
          <a:avLst/>
        </a:prstGeom>
      </xdr:spPr>
    </xdr:pic>
    <xdr:clientData/>
  </xdr:twoCellAnchor>
  <xdr:twoCellAnchor editAs="oneCell">
    <xdr:from>
      <xdr:col>7</xdr:col>
      <xdr:colOff>76201</xdr:colOff>
      <xdr:row>5</xdr:row>
      <xdr:rowOff>47625</xdr:rowOff>
    </xdr:from>
    <xdr:to>
      <xdr:col>11</xdr:col>
      <xdr:colOff>502921</xdr:colOff>
      <xdr:row>18</xdr:row>
      <xdr:rowOff>123825</xdr:rowOff>
    </xdr:to>
    <xdr:pic>
      <xdr:nvPicPr>
        <xdr:cNvPr id="14" name="Imagen 13">
          <a:extLst>
            <a:ext uri="{FF2B5EF4-FFF2-40B4-BE49-F238E27FC236}">
              <a16:creationId xmlns:a16="http://schemas.microsoft.com/office/drawing/2014/main" id="{B44244B1-87E4-4C1C-A49E-49C6D8DB0D52}"/>
            </a:ext>
          </a:extLst>
        </xdr:cNvPr>
        <xdr:cNvPicPr>
          <a:picLocks noChangeAspect="1"/>
        </xdr:cNvPicPr>
      </xdr:nvPicPr>
      <xdr:blipFill>
        <a:blip xmlns:r="http://schemas.openxmlformats.org/officeDocument/2006/relationships" r:embed="rId13"/>
        <a:stretch>
          <a:fillRect/>
        </a:stretch>
      </xdr:blipFill>
      <xdr:spPr>
        <a:xfrm>
          <a:off x="3954781" y="1472565"/>
          <a:ext cx="3467100" cy="2468880"/>
        </a:xfrm>
        <a:prstGeom prst="rect">
          <a:avLst/>
        </a:prstGeom>
      </xdr:spPr>
    </xdr:pic>
    <xdr:clientData/>
  </xdr:twoCellAnchor>
  <xdr:twoCellAnchor editAs="oneCell">
    <xdr:from>
      <xdr:col>1</xdr:col>
      <xdr:colOff>28575</xdr:colOff>
      <xdr:row>21</xdr:row>
      <xdr:rowOff>57150</xdr:rowOff>
    </xdr:from>
    <xdr:to>
      <xdr:col>6</xdr:col>
      <xdr:colOff>514081</xdr:colOff>
      <xdr:row>34</xdr:row>
      <xdr:rowOff>152400</xdr:rowOff>
    </xdr:to>
    <xdr:pic>
      <xdr:nvPicPr>
        <xdr:cNvPr id="15" name="Imagen 14">
          <a:extLst>
            <a:ext uri="{FF2B5EF4-FFF2-40B4-BE49-F238E27FC236}">
              <a16:creationId xmlns:a16="http://schemas.microsoft.com/office/drawing/2014/main" id="{08E412BB-E25F-43DE-8F63-6BF73FC3FC6D}"/>
            </a:ext>
          </a:extLst>
        </xdr:cNvPr>
        <xdr:cNvPicPr>
          <a:picLocks noChangeAspect="1"/>
        </xdr:cNvPicPr>
      </xdr:nvPicPr>
      <xdr:blipFill>
        <a:blip xmlns:r="http://schemas.openxmlformats.org/officeDocument/2006/relationships" r:embed="rId14"/>
        <a:stretch>
          <a:fillRect/>
        </a:stretch>
      </xdr:blipFill>
      <xdr:spPr>
        <a:xfrm>
          <a:off x="280035" y="4476750"/>
          <a:ext cx="3533506" cy="2487930"/>
        </a:xfrm>
        <a:prstGeom prst="rect">
          <a:avLst/>
        </a:prstGeom>
      </xdr:spPr>
    </xdr:pic>
    <xdr:clientData/>
  </xdr:twoCellAnchor>
  <xdr:twoCellAnchor editAs="oneCell">
    <xdr:from>
      <xdr:col>7</xdr:col>
      <xdr:colOff>0</xdr:colOff>
      <xdr:row>21</xdr:row>
      <xdr:rowOff>0</xdr:rowOff>
    </xdr:from>
    <xdr:to>
      <xdr:col>11</xdr:col>
      <xdr:colOff>495568</xdr:colOff>
      <xdr:row>34</xdr:row>
      <xdr:rowOff>104775</xdr:rowOff>
    </xdr:to>
    <xdr:pic>
      <xdr:nvPicPr>
        <xdr:cNvPr id="16" name="Imagen 15">
          <a:extLst>
            <a:ext uri="{FF2B5EF4-FFF2-40B4-BE49-F238E27FC236}">
              <a16:creationId xmlns:a16="http://schemas.microsoft.com/office/drawing/2014/main" id="{1F96C892-21F4-48C6-8FBA-7E80684B67B8}"/>
            </a:ext>
          </a:extLst>
        </xdr:cNvPr>
        <xdr:cNvPicPr>
          <a:picLocks noChangeAspect="1"/>
        </xdr:cNvPicPr>
      </xdr:nvPicPr>
      <xdr:blipFill>
        <a:blip xmlns:r="http://schemas.openxmlformats.org/officeDocument/2006/relationships" r:embed="rId15"/>
        <a:stretch>
          <a:fillRect/>
        </a:stretch>
      </xdr:blipFill>
      <xdr:spPr>
        <a:xfrm>
          <a:off x="3878580" y="4419600"/>
          <a:ext cx="3535948" cy="249745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DF6970E-6B1D-4291-B6E2-2DA70A38665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468B00A3-28EB-4D21-BFE3-299CD097F95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154831</xdr:colOff>
      <xdr:row>127</xdr:row>
      <xdr:rowOff>171450</xdr:rowOff>
    </xdr:from>
    <xdr:to>
      <xdr:col>6</xdr:col>
      <xdr:colOff>958375</xdr:colOff>
      <xdr:row>134</xdr:row>
      <xdr:rowOff>9525</xdr:rowOff>
    </xdr:to>
    <xdr:pic>
      <xdr:nvPicPr>
        <xdr:cNvPr id="4" name="Imagen 3">
          <a:extLst>
            <a:ext uri="{FF2B5EF4-FFF2-40B4-BE49-F238E27FC236}">
              <a16:creationId xmlns:a16="http://schemas.microsoft.com/office/drawing/2014/main" id="{760E4E7A-6A5E-40FF-92DB-5F420AA32B3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98671" y="42675810"/>
          <a:ext cx="3843924" cy="2238375"/>
        </a:xfrm>
        <a:prstGeom prst="rect">
          <a:avLst/>
        </a:prstGeom>
      </xdr:spPr>
    </xdr:pic>
    <xdr:clientData/>
  </xdr:twoCellAnchor>
  <xdr:twoCellAnchor editAs="oneCell">
    <xdr:from>
      <xdr:col>7</xdr:col>
      <xdr:colOff>142507</xdr:colOff>
      <xdr:row>127</xdr:row>
      <xdr:rowOff>168473</xdr:rowOff>
    </xdr:from>
    <xdr:to>
      <xdr:col>11</xdr:col>
      <xdr:colOff>523026</xdr:colOff>
      <xdr:row>134</xdr:row>
      <xdr:rowOff>30871</xdr:rowOff>
    </xdr:to>
    <xdr:pic>
      <xdr:nvPicPr>
        <xdr:cNvPr id="5" name="Imagen 4">
          <a:extLst>
            <a:ext uri="{FF2B5EF4-FFF2-40B4-BE49-F238E27FC236}">
              <a16:creationId xmlns:a16="http://schemas.microsoft.com/office/drawing/2014/main" id="{B9F7355E-3761-448F-94CB-7DB4785089A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546867" y="42672833"/>
          <a:ext cx="4228619" cy="2262698"/>
        </a:xfrm>
        <a:prstGeom prst="rect">
          <a:avLst/>
        </a:prstGeom>
      </xdr:spPr>
    </xdr:pic>
    <xdr:clientData/>
  </xdr:twoCellAnchor>
  <xdr:twoCellAnchor editAs="oneCell">
    <xdr:from>
      <xdr:col>1</xdr:col>
      <xdr:colOff>148980</xdr:colOff>
      <xdr:row>138</xdr:row>
      <xdr:rowOff>121087</xdr:rowOff>
    </xdr:from>
    <xdr:to>
      <xdr:col>6</xdr:col>
      <xdr:colOff>945179</xdr:colOff>
      <xdr:row>149</xdr:row>
      <xdr:rowOff>125881</xdr:rowOff>
    </xdr:to>
    <xdr:pic>
      <xdr:nvPicPr>
        <xdr:cNvPr id="6" name="Imagen 5">
          <a:extLst>
            <a:ext uri="{FF2B5EF4-FFF2-40B4-BE49-F238E27FC236}">
              <a16:creationId xmlns:a16="http://schemas.microsoft.com/office/drawing/2014/main" id="{48FFAC2C-3592-4B5D-BCF6-5DEA20941BF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92820" y="45787747"/>
          <a:ext cx="3836579" cy="2016474"/>
        </a:xfrm>
        <a:prstGeom prst="rect">
          <a:avLst/>
        </a:prstGeom>
      </xdr:spPr>
    </xdr:pic>
    <xdr:clientData/>
  </xdr:twoCellAnchor>
  <xdr:twoCellAnchor editAs="oneCell">
    <xdr:from>
      <xdr:col>1</xdr:col>
      <xdr:colOff>116672</xdr:colOff>
      <xdr:row>155</xdr:row>
      <xdr:rowOff>41066</xdr:rowOff>
    </xdr:from>
    <xdr:to>
      <xdr:col>6</xdr:col>
      <xdr:colOff>1021355</xdr:colOff>
      <xdr:row>166</xdr:row>
      <xdr:rowOff>100387</xdr:rowOff>
    </xdr:to>
    <xdr:pic>
      <xdr:nvPicPr>
        <xdr:cNvPr id="7" name="Imagen 6">
          <a:extLst>
            <a:ext uri="{FF2B5EF4-FFF2-40B4-BE49-F238E27FC236}">
              <a16:creationId xmlns:a16="http://schemas.microsoft.com/office/drawing/2014/main" id="{0CA88CB0-5265-4891-A7F2-803B3E995B9C}"/>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360512" y="49456766"/>
          <a:ext cx="3945063" cy="2071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213890</xdr:colOff>
      <xdr:row>235</xdr:row>
      <xdr:rowOff>103830</xdr:rowOff>
    </xdr:from>
    <xdr:to>
      <xdr:col>6</xdr:col>
      <xdr:colOff>42460</xdr:colOff>
      <xdr:row>248</xdr:row>
      <xdr:rowOff>104651</xdr:rowOff>
    </xdr:to>
    <xdr:pic>
      <xdr:nvPicPr>
        <xdr:cNvPr id="8" name="Imagen 7">
          <a:extLst>
            <a:ext uri="{FF2B5EF4-FFF2-40B4-BE49-F238E27FC236}">
              <a16:creationId xmlns:a16="http://schemas.microsoft.com/office/drawing/2014/main" id="{21CA7A37-2EF9-4C08-A8CD-149D9BF7D4AE}"/>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349270" y="65399610"/>
          <a:ext cx="1977410" cy="2469701"/>
        </a:xfrm>
        <a:prstGeom prst="rect">
          <a:avLst/>
        </a:prstGeom>
      </xdr:spPr>
    </xdr:pic>
    <xdr:clientData/>
  </xdr:twoCellAnchor>
  <xdr:twoCellAnchor editAs="oneCell">
    <xdr:from>
      <xdr:col>7</xdr:col>
      <xdr:colOff>361307</xdr:colOff>
      <xdr:row>219</xdr:row>
      <xdr:rowOff>127778</xdr:rowOff>
    </xdr:from>
    <xdr:to>
      <xdr:col>11</xdr:col>
      <xdr:colOff>27746</xdr:colOff>
      <xdr:row>232</xdr:row>
      <xdr:rowOff>99762</xdr:rowOff>
    </xdr:to>
    <xdr:pic>
      <xdr:nvPicPr>
        <xdr:cNvPr id="9" name="Imagen 8">
          <a:extLst>
            <a:ext uri="{FF2B5EF4-FFF2-40B4-BE49-F238E27FC236}">
              <a16:creationId xmlns:a16="http://schemas.microsoft.com/office/drawing/2014/main" id="{33D0DC23-7430-4430-B87A-BD3719A1DEE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765667" y="62436518"/>
          <a:ext cx="3514539" cy="2364664"/>
        </a:xfrm>
        <a:prstGeom prst="rect">
          <a:avLst/>
        </a:prstGeom>
      </xdr:spPr>
    </xdr:pic>
    <xdr:clientData/>
  </xdr:twoCellAnchor>
  <xdr:twoCellAnchor editAs="oneCell">
    <xdr:from>
      <xdr:col>1</xdr:col>
      <xdr:colOff>300775</xdr:colOff>
      <xdr:row>219</xdr:row>
      <xdr:rowOff>17567</xdr:rowOff>
    </xdr:from>
    <xdr:to>
      <xdr:col>6</xdr:col>
      <xdr:colOff>755030</xdr:colOff>
      <xdr:row>232</xdr:row>
      <xdr:rowOff>86107</xdr:rowOff>
    </xdr:to>
    <xdr:pic>
      <xdr:nvPicPr>
        <xdr:cNvPr id="10" name="Imagen 9">
          <a:extLst>
            <a:ext uri="{FF2B5EF4-FFF2-40B4-BE49-F238E27FC236}">
              <a16:creationId xmlns:a16="http://schemas.microsoft.com/office/drawing/2014/main" id="{799B6ADB-DBFC-4CDD-8779-062F5757AFB6}"/>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544615" y="62326307"/>
          <a:ext cx="3494635" cy="2461220"/>
        </a:xfrm>
        <a:prstGeom prst="rect">
          <a:avLst/>
        </a:prstGeom>
      </xdr:spPr>
    </xdr:pic>
    <xdr:clientData/>
  </xdr:twoCellAnchor>
  <xdr:twoCellAnchor editAs="oneCell">
    <xdr:from>
      <xdr:col>1</xdr:col>
      <xdr:colOff>57148</xdr:colOff>
      <xdr:row>317</xdr:row>
      <xdr:rowOff>18512</xdr:rowOff>
    </xdr:from>
    <xdr:to>
      <xdr:col>6</xdr:col>
      <xdr:colOff>979556</xdr:colOff>
      <xdr:row>322</xdr:row>
      <xdr:rowOff>133029</xdr:rowOff>
    </xdr:to>
    <xdr:pic>
      <xdr:nvPicPr>
        <xdr:cNvPr id="11" name="Imagen 10">
          <a:extLst>
            <a:ext uri="{FF2B5EF4-FFF2-40B4-BE49-F238E27FC236}">
              <a16:creationId xmlns:a16="http://schemas.microsoft.com/office/drawing/2014/main" id="{103633F9-A505-4B9B-B77A-18A71887008F}"/>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00988" y="81971612"/>
          <a:ext cx="3962788" cy="2156677"/>
        </a:xfrm>
        <a:prstGeom prst="rect">
          <a:avLst/>
        </a:prstGeom>
      </xdr:spPr>
    </xdr:pic>
    <xdr:clientData/>
  </xdr:twoCellAnchor>
  <xdr:twoCellAnchor editAs="oneCell">
    <xdr:from>
      <xdr:col>7</xdr:col>
      <xdr:colOff>269942</xdr:colOff>
      <xdr:row>317</xdr:row>
      <xdr:rowOff>5742</xdr:rowOff>
    </xdr:from>
    <xdr:to>
      <xdr:col>11</xdr:col>
      <xdr:colOff>404811</xdr:colOff>
      <xdr:row>322</xdr:row>
      <xdr:rowOff>117224</xdr:rowOff>
    </xdr:to>
    <xdr:pic>
      <xdr:nvPicPr>
        <xdr:cNvPr id="12" name="Imagen 11">
          <a:extLst>
            <a:ext uri="{FF2B5EF4-FFF2-40B4-BE49-F238E27FC236}">
              <a16:creationId xmlns:a16="http://schemas.microsoft.com/office/drawing/2014/main" id="{ED1EAC1F-CF08-42F8-B473-67A8B20C61AE}"/>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674302" y="81958842"/>
          <a:ext cx="3982969" cy="2153642"/>
        </a:xfrm>
        <a:prstGeom prst="rect">
          <a:avLst/>
        </a:prstGeom>
      </xdr:spPr>
    </xdr:pic>
    <xdr:clientData/>
  </xdr:twoCellAnchor>
  <xdr:twoCellAnchor editAs="oneCell">
    <xdr:from>
      <xdr:col>7</xdr:col>
      <xdr:colOff>311768</xdr:colOff>
      <xdr:row>202</xdr:row>
      <xdr:rowOff>42146</xdr:rowOff>
    </xdr:from>
    <xdr:to>
      <xdr:col>11</xdr:col>
      <xdr:colOff>304478</xdr:colOff>
      <xdr:row>215</xdr:row>
      <xdr:rowOff>199990</xdr:rowOff>
    </xdr:to>
    <xdr:pic>
      <xdr:nvPicPr>
        <xdr:cNvPr id="13" name="Imagen 12">
          <a:extLst>
            <a:ext uri="{FF2B5EF4-FFF2-40B4-BE49-F238E27FC236}">
              <a16:creationId xmlns:a16="http://schemas.microsoft.com/office/drawing/2014/main" id="{40C4CF6E-05A8-41BE-81D6-FCDA7732C67A}"/>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4716128" y="58418966"/>
          <a:ext cx="3840810" cy="2626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479562</xdr:colOff>
      <xdr:row>202</xdr:row>
      <xdr:rowOff>43772</xdr:rowOff>
    </xdr:from>
    <xdr:to>
      <xdr:col>5</xdr:col>
      <xdr:colOff>719763</xdr:colOff>
      <xdr:row>215</xdr:row>
      <xdr:rowOff>192513</xdr:rowOff>
    </xdr:to>
    <xdr:pic>
      <xdr:nvPicPr>
        <xdr:cNvPr id="14" name="Imagen 13">
          <a:extLst>
            <a:ext uri="{FF2B5EF4-FFF2-40B4-BE49-F238E27FC236}">
              <a16:creationId xmlns:a16="http://schemas.microsoft.com/office/drawing/2014/main" id="{077F4CDB-617C-400E-86E1-2F0FD1D7F9B0}"/>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1043442" y="58420592"/>
          <a:ext cx="2145201" cy="2617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174725</xdr:colOff>
      <xdr:row>370</xdr:row>
      <xdr:rowOff>28353</xdr:rowOff>
    </xdr:from>
    <xdr:to>
      <xdr:col>6</xdr:col>
      <xdr:colOff>972450</xdr:colOff>
      <xdr:row>376</xdr:row>
      <xdr:rowOff>989723</xdr:rowOff>
    </xdr:to>
    <xdr:pic>
      <xdr:nvPicPr>
        <xdr:cNvPr id="15" name="Imagen 14">
          <a:extLst>
            <a:ext uri="{FF2B5EF4-FFF2-40B4-BE49-F238E27FC236}">
              <a16:creationId xmlns:a16="http://schemas.microsoft.com/office/drawing/2014/main" id="{E74DF880-A6FD-4FB8-8CBB-80540EBA3C82}"/>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18565" y="98524473"/>
          <a:ext cx="3838105" cy="2058650"/>
        </a:xfrm>
        <a:prstGeom prst="rect">
          <a:avLst/>
        </a:prstGeom>
      </xdr:spPr>
    </xdr:pic>
    <xdr:clientData/>
  </xdr:twoCellAnchor>
  <xdr:twoCellAnchor editAs="oneCell">
    <xdr:from>
      <xdr:col>7</xdr:col>
      <xdr:colOff>128264</xdr:colOff>
      <xdr:row>369</xdr:row>
      <xdr:rowOff>69518</xdr:rowOff>
    </xdr:from>
    <xdr:to>
      <xdr:col>11</xdr:col>
      <xdr:colOff>507954</xdr:colOff>
      <xdr:row>376</xdr:row>
      <xdr:rowOff>1053333</xdr:rowOff>
    </xdr:to>
    <xdr:pic>
      <xdr:nvPicPr>
        <xdr:cNvPr id="16" name="Imagen 15">
          <a:extLst>
            <a:ext uri="{FF2B5EF4-FFF2-40B4-BE49-F238E27FC236}">
              <a16:creationId xmlns:a16="http://schemas.microsoft.com/office/drawing/2014/main" id="{642827AE-CF01-4703-9882-F9F6E928D661}"/>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532624" y="98382758"/>
          <a:ext cx="4227790" cy="2263975"/>
        </a:xfrm>
        <a:prstGeom prst="rect">
          <a:avLst/>
        </a:prstGeom>
      </xdr:spPr>
    </xdr:pic>
    <xdr:clientData/>
  </xdr:twoCellAnchor>
  <xdr:twoCellAnchor editAs="oneCell">
    <xdr:from>
      <xdr:col>7</xdr:col>
      <xdr:colOff>116230</xdr:colOff>
      <xdr:row>358</xdr:row>
      <xdr:rowOff>80041</xdr:rowOff>
    </xdr:from>
    <xdr:to>
      <xdr:col>11</xdr:col>
      <xdr:colOff>500936</xdr:colOff>
      <xdr:row>365</xdr:row>
      <xdr:rowOff>1071380</xdr:rowOff>
    </xdr:to>
    <xdr:pic>
      <xdr:nvPicPr>
        <xdr:cNvPr id="17" name="Imagen 16">
          <a:extLst>
            <a:ext uri="{FF2B5EF4-FFF2-40B4-BE49-F238E27FC236}">
              <a16:creationId xmlns:a16="http://schemas.microsoft.com/office/drawing/2014/main" id="{9AE764AD-D601-473E-9BF0-C295F4653A9C}"/>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520590" y="94849981"/>
          <a:ext cx="4232806" cy="2271499"/>
        </a:xfrm>
        <a:prstGeom prst="rect">
          <a:avLst/>
        </a:prstGeom>
      </xdr:spPr>
    </xdr:pic>
    <xdr:clientData/>
  </xdr:twoCellAnchor>
  <xdr:twoCellAnchor editAs="oneCell">
    <xdr:from>
      <xdr:col>1</xdr:col>
      <xdr:colOff>137583</xdr:colOff>
      <xdr:row>328</xdr:row>
      <xdr:rowOff>29694</xdr:rowOff>
    </xdr:from>
    <xdr:to>
      <xdr:col>6</xdr:col>
      <xdr:colOff>944428</xdr:colOff>
      <xdr:row>333</xdr:row>
      <xdr:rowOff>64455</xdr:rowOff>
    </xdr:to>
    <xdr:pic>
      <xdr:nvPicPr>
        <xdr:cNvPr id="18" name="Imagen 17">
          <a:extLst>
            <a:ext uri="{FF2B5EF4-FFF2-40B4-BE49-F238E27FC236}">
              <a16:creationId xmlns:a16="http://schemas.microsoft.com/office/drawing/2014/main" id="{CABC84FF-3BE9-4C27-99C1-A20505A6020C}"/>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381423" y="85487994"/>
          <a:ext cx="3847225" cy="2076921"/>
        </a:xfrm>
        <a:prstGeom prst="rect">
          <a:avLst/>
        </a:prstGeom>
      </xdr:spPr>
    </xdr:pic>
    <xdr:clientData/>
  </xdr:twoCellAnchor>
  <xdr:twoCellAnchor editAs="oneCell">
    <xdr:from>
      <xdr:col>7</xdr:col>
      <xdr:colOff>154330</xdr:colOff>
      <xdr:row>327</xdr:row>
      <xdr:rowOff>145718</xdr:rowOff>
    </xdr:from>
    <xdr:to>
      <xdr:col>11</xdr:col>
      <xdr:colOff>539036</xdr:colOff>
      <xdr:row>334</xdr:row>
      <xdr:rowOff>15108</xdr:rowOff>
    </xdr:to>
    <xdr:pic>
      <xdr:nvPicPr>
        <xdr:cNvPr id="19" name="Imagen 18">
          <a:extLst>
            <a:ext uri="{FF2B5EF4-FFF2-40B4-BE49-F238E27FC236}">
              <a16:creationId xmlns:a16="http://schemas.microsoft.com/office/drawing/2014/main" id="{9FC601C4-35D4-4621-B8D1-C9FA81AA6DC6}"/>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558690" y="85428758"/>
          <a:ext cx="4232806" cy="2269690"/>
        </a:xfrm>
        <a:prstGeom prst="rect">
          <a:avLst/>
        </a:prstGeom>
      </xdr:spPr>
    </xdr:pic>
    <xdr:clientData/>
  </xdr:twoCellAnchor>
  <xdr:twoCellAnchor editAs="oneCell">
    <xdr:from>
      <xdr:col>7</xdr:col>
      <xdr:colOff>166364</xdr:colOff>
      <xdr:row>154</xdr:row>
      <xdr:rowOff>136193</xdr:rowOff>
    </xdr:from>
    <xdr:to>
      <xdr:col>11</xdr:col>
      <xdr:colOff>546054</xdr:colOff>
      <xdr:row>166</xdr:row>
      <xdr:rowOff>157983</xdr:rowOff>
    </xdr:to>
    <xdr:pic>
      <xdr:nvPicPr>
        <xdr:cNvPr id="20" name="Imagen 19">
          <a:extLst>
            <a:ext uri="{FF2B5EF4-FFF2-40B4-BE49-F238E27FC236}">
              <a16:creationId xmlns:a16="http://schemas.microsoft.com/office/drawing/2014/main" id="{2B9578BD-BBB9-4066-964D-C40787407963}"/>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570724" y="49353773"/>
          <a:ext cx="4227790" cy="2231590"/>
        </a:xfrm>
        <a:prstGeom prst="rect">
          <a:avLst/>
        </a:prstGeom>
      </xdr:spPr>
    </xdr:pic>
    <xdr:clientData/>
  </xdr:twoCellAnchor>
  <xdr:twoCellAnchor editAs="oneCell">
    <xdr:from>
      <xdr:col>1</xdr:col>
      <xdr:colOff>166506</xdr:colOff>
      <xdr:row>171</xdr:row>
      <xdr:rowOff>92747</xdr:rowOff>
    </xdr:from>
    <xdr:to>
      <xdr:col>6</xdr:col>
      <xdr:colOff>968792</xdr:colOff>
      <xdr:row>182</xdr:row>
      <xdr:rowOff>106177</xdr:rowOff>
    </xdr:to>
    <xdr:pic>
      <xdr:nvPicPr>
        <xdr:cNvPr id="21" name="Imagen 20">
          <a:extLst>
            <a:ext uri="{FF2B5EF4-FFF2-40B4-BE49-F238E27FC236}">
              <a16:creationId xmlns:a16="http://schemas.microsoft.com/office/drawing/2014/main" id="{8EC71D4F-5EE9-4979-9DDD-8A547F14BBF9}"/>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10346" y="52487867"/>
          <a:ext cx="3842666" cy="2108930"/>
        </a:xfrm>
        <a:prstGeom prst="rect">
          <a:avLst/>
        </a:prstGeom>
      </xdr:spPr>
    </xdr:pic>
    <xdr:clientData/>
  </xdr:twoCellAnchor>
  <xdr:twoCellAnchor editAs="oneCell">
    <xdr:from>
      <xdr:col>7</xdr:col>
      <xdr:colOff>135280</xdr:colOff>
      <xdr:row>171</xdr:row>
      <xdr:rowOff>12368</xdr:rowOff>
    </xdr:from>
    <xdr:to>
      <xdr:col>11</xdr:col>
      <xdr:colOff>519986</xdr:colOff>
      <xdr:row>183</xdr:row>
      <xdr:rowOff>43683</xdr:rowOff>
    </xdr:to>
    <xdr:pic>
      <xdr:nvPicPr>
        <xdr:cNvPr id="22" name="Imagen 21">
          <a:extLst>
            <a:ext uri="{FF2B5EF4-FFF2-40B4-BE49-F238E27FC236}">
              <a16:creationId xmlns:a16="http://schemas.microsoft.com/office/drawing/2014/main" id="{7660CA15-8224-45BA-84BD-73D5E41D8C19}"/>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539640" y="52407488"/>
          <a:ext cx="4232806" cy="2309695"/>
        </a:xfrm>
        <a:prstGeom prst="rect">
          <a:avLst/>
        </a:prstGeom>
      </xdr:spPr>
    </xdr:pic>
    <xdr:clientData/>
  </xdr:twoCellAnchor>
  <xdr:twoCellAnchor editAs="oneCell">
    <xdr:from>
      <xdr:col>7</xdr:col>
      <xdr:colOff>131772</xdr:colOff>
      <xdr:row>187</xdr:row>
      <xdr:rowOff>59993</xdr:rowOff>
    </xdr:from>
    <xdr:to>
      <xdr:col>11</xdr:col>
      <xdr:colOff>513970</xdr:colOff>
      <xdr:row>199</xdr:row>
      <xdr:rowOff>91308</xdr:rowOff>
    </xdr:to>
    <xdr:pic>
      <xdr:nvPicPr>
        <xdr:cNvPr id="23" name="Imagen 22">
          <a:extLst>
            <a:ext uri="{FF2B5EF4-FFF2-40B4-BE49-F238E27FC236}">
              <a16:creationId xmlns:a16="http://schemas.microsoft.com/office/drawing/2014/main" id="{99562CC9-4F60-4914-9EB7-F90B5328959D}"/>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536132" y="55541213"/>
          <a:ext cx="4230298" cy="2309695"/>
        </a:xfrm>
        <a:prstGeom prst="rect">
          <a:avLst/>
        </a:prstGeom>
      </xdr:spPr>
    </xdr:pic>
    <xdr:clientData/>
  </xdr:twoCellAnchor>
  <xdr:twoCellAnchor editAs="oneCell">
    <xdr:from>
      <xdr:col>1</xdr:col>
      <xdr:colOff>116989</xdr:colOff>
      <xdr:row>187</xdr:row>
      <xdr:rowOff>143593</xdr:rowOff>
    </xdr:from>
    <xdr:to>
      <xdr:col>6</xdr:col>
      <xdr:colOff>919275</xdr:colOff>
      <xdr:row>198</xdr:row>
      <xdr:rowOff>141064</xdr:rowOff>
    </xdr:to>
    <xdr:pic>
      <xdr:nvPicPr>
        <xdr:cNvPr id="24" name="Imagen 23">
          <a:extLst>
            <a:ext uri="{FF2B5EF4-FFF2-40B4-BE49-F238E27FC236}">
              <a16:creationId xmlns:a16="http://schemas.microsoft.com/office/drawing/2014/main" id="{0BB09CEE-E4BB-413B-ADDB-CFA373EA7140}"/>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360829" y="55624813"/>
          <a:ext cx="3842666" cy="2092971"/>
        </a:xfrm>
        <a:prstGeom prst="rect">
          <a:avLst/>
        </a:prstGeom>
      </xdr:spPr>
    </xdr:pic>
    <xdr:clientData/>
  </xdr:twoCellAnchor>
  <xdr:twoCellAnchor editAs="oneCell">
    <xdr:from>
      <xdr:col>7</xdr:col>
      <xdr:colOff>122247</xdr:colOff>
      <xdr:row>236</xdr:row>
      <xdr:rowOff>44451</xdr:rowOff>
    </xdr:from>
    <xdr:to>
      <xdr:col>11</xdr:col>
      <xdr:colOff>504445</xdr:colOff>
      <xdr:row>248</xdr:row>
      <xdr:rowOff>78274</xdr:rowOff>
    </xdr:to>
    <xdr:pic>
      <xdr:nvPicPr>
        <xdr:cNvPr id="25" name="Imagen 24">
          <a:extLst>
            <a:ext uri="{FF2B5EF4-FFF2-40B4-BE49-F238E27FC236}">
              <a16:creationId xmlns:a16="http://schemas.microsoft.com/office/drawing/2014/main" id="{C79C466B-5EF3-44DE-A60B-58B364076CA7}"/>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526607" y="65530731"/>
          <a:ext cx="4230298" cy="2312203"/>
        </a:xfrm>
        <a:prstGeom prst="rect">
          <a:avLst/>
        </a:prstGeom>
      </xdr:spPr>
    </xdr:pic>
    <xdr:clientData/>
  </xdr:twoCellAnchor>
  <xdr:twoCellAnchor editAs="oneCell">
    <xdr:from>
      <xdr:col>1</xdr:col>
      <xdr:colOff>94318</xdr:colOff>
      <xdr:row>252</xdr:row>
      <xdr:rowOff>56928</xdr:rowOff>
    </xdr:from>
    <xdr:to>
      <xdr:col>6</xdr:col>
      <xdr:colOff>894323</xdr:colOff>
      <xdr:row>263</xdr:row>
      <xdr:rowOff>65798</xdr:rowOff>
    </xdr:to>
    <xdr:pic>
      <xdr:nvPicPr>
        <xdr:cNvPr id="26" name="Imagen 25">
          <a:extLst>
            <a:ext uri="{FF2B5EF4-FFF2-40B4-BE49-F238E27FC236}">
              <a16:creationId xmlns:a16="http://schemas.microsoft.com/office/drawing/2014/main" id="{CA19B79F-C152-4C7B-A7AE-B1AA722F8063}"/>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338158" y="68629308"/>
          <a:ext cx="3840385" cy="2104370"/>
        </a:xfrm>
        <a:prstGeom prst="rect">
          <a:avLst/>
        </a:prstGeom>
      </xdr:spPr>
    </xdr:pic>
    <xdr:clientData/>
  </xdr:twoCellAnchor>
  <xdr:twoCellAnchor editAs="oneCell">
    <xdr:from>
      <xdr:col>7</xdr:col>
      <xdr:colOff>74622</xdr:colOff>
      <xdr:row>252</xdr:row>
      <xdr:rowOff>2843</xdr:rowOff>
    </xdr:from>
    <xdr:to>
      <xdr:col>11</xdr:col>
      <xdr:colOff>456820</xdr:colOff>
      <xdr:row>264</xdr:row>
      <xdr:rowOff>34158</xdr:rowOff>
    </xdr:to>
    <xdr:pic>
      <xdr:nvPicPr>
        <xdr:cNvPr id="27" name="Imagen 26">
          <a:extLst>
            <a:ext uri="{FF2B5EF4-FFF2-40B4-BE49-F238E27FC236}">
              <a16:creationId xmlns:a16="http://schemas.microsoft.com/office/drawing/2014/main" id="{369D85BF-58F1-482D-903A-AF226769D623}"/>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478982" y="68575223"/>
          <a:ext cx="4230298" cy="2309695"/>
        </a:xfrm>
        <a:prstGeom prst="rect">
          <a:avLst/>
        </a:prstGeom>
      </xdr:spPr>
    </xdr:pic>
    <xdr:clientData/>
  </xdr:twoCellAnchor>
  <xdr:twoCellAnchor editAs="oneCell">
    <xdr:from>
      <xdr:col>1</xdr:col>
      <xdr:colOff>182324</xdr:colOff>
      <xdr:row>268</xdr:row>
      <xdr:rowOff>117700</xdr:rowOff>
    </xdr:from>
    <xdr:to>
      <xdr:col>6</xdr:col>
      <xdr:colOff>977769</xdr:colOff>
      <xdr:row>279</xdr:row>
      <xdr:rowOff>128850</xdr:rowOff>
    </xdr:to>
    <xdr:pic>
      <xdr:nvPicPr>
        <xdr:cNvPr id="28" name="Imagen 27">
          <a:extLst>
            <a:ext uri="{FF2B5EF4-FFF2-40B4-BE49-F238E27FC236}">
              <a16:creationId xmlns:a16="http://schemas.microsoft.com/office/drawing/2014/main" id="{F29AE75B-717B-4152-8DA1-ABAE52A5219F}"/>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26164" y="71776180"/>
          <a:ext cx="3835825" cy="2106650"/>
        </a:xfrm>
        <a:prstGeom prst="rect">
          <a:avLst/>
        </a:prstGeom>
      </xdr:spPr>
    </xdr:pic>
    <xdr:clientData/>
  </xdr:twoCellAnchor>
  <xdr:twoCellAnchor editAs="oneCell">
    <xdr:from>
      <xdr:col>7</xdr:col>
      <xdr:colOff>106705</xdr:colOff>
      <xdr:row>267</xdr:row>
      <xdr:rowOff>170785</xdr:rowOff>
    </xdr:from>
    <xdr:to>
      <xdr:col>11</xdr:col>
      <xdr:colOff>491411</xdr:colOff>
      <xdr:row>280</xdr:row>
      <xdr:rowOff>9092</xdr:rowOff>
    </xdr:to>
    <xdr:pic>
      <xdr:nvPicPr>
        <xdr:cNvPr id="29" name="Imagen 28">
          <a:extLst>
            <a:ext uri="{FF2B5EF4-FFF2-40B4-BE49-F238E27FC236}">
              <a16:creationId xmlns:a16="http://schemas.microsoft.com/office/drawing/2014/main" id="{2F6CA668-CA37-4050-AF68-F900B6FA8B04}"/>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511065" y="71638765"/>
          <a:ext cx="4232806" cy="2307187"/>
        </a:xfrm>
        <a:prstGeom prst="rect">
          <a:avLst/>
        </a:prstGeom>
      </xdr:spPr>
    </xdr:pic>
    <xdr:clientData/>
  </xdr:twoCellAnchor>
  <xdr:twoCellAnchor editAs="oneCell">
    <xdr:from>
      <xdr:col>7</xdr:col>
      <xdr:colOff>97180</xdr:colOff>
      <xdr:row>283</xdr:row>
      <xdr:rowOff>183818</xdr:rowOff>
    </xdr:from>
    <xdr:to>
      <xdr:col>11</xdr:col>
      <xdr:colOff>481886</xdr:colOff>
      <xdr:row>296</xdr:row>
      <xdr:rowOff>24633</xdr:rowOff>
    </xdr:to>
    <xdr:pic>
      <xdr:nvPicPr>
        <xdr:cNvPr id="30" name="Imagen 29">
          <a:extLst>
            <a:ext uri="{FF2B5EF4-FFF2-40B4-BE49-F238E27FC236}">
              <a16:creationId xmlns:a16="http://schemas.microsoft.com/office/drawing/2014/main" id="{32B29F9D-77AB-4BE4-9615-8D22A9D5533C}"/>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501540" y="74737898"/>
          <a:ext cx="4232806" cy="2309695"/>
        </a:xfrm>
        <a:prstGeom prst="rect">
          <a:avLst/>
        </a:prstGeom>
      </xdr:spPr>
    </xdr:pic>
    <xdr:clientData/>
  </xdr:twoCellAnchor>
  <xdr:twoCellAnchor editAs="oneCell">
    <xdr:from>
      <xdr:col>1</xdr:col>
      <xdr:colOff>170518</xdr:colOff>
      <xdr:row>284</xdr:row>
      <xdr:rowOff>136750</xdr:rowOff>
    </xdr:from>
    <xdr:to>
      <xdr:col>6</xdr:col>
      <xdr:colOff>970523</xdr:colOff>
      <xdr:row>295</xdr:row>
      <xdr:rowOff>147900</xdr:rowOff>
    </xdr:to>
    <xdr:pic>
      <xdr:nvPicPr>
        <xdr:cNvPr id="31" name="Imagen 30">
          <a:extLst>
            <a:ext uri="{FF2B5EF4-FFF2-40B4-BE49-F238E27FC236}">
              <a16:creationId xmlns:a16="http://schemas.microsoft.com/office/drawing/2014/main" id="{09184A31-9BEB-4408-879D-E8B60EFCCCD3}"/>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14358" y="74881330"/>
          <a:ext cx="3840385" cy="2106650"/>
        </a:xfrm>
        <a:prstGeom prst="rect">
          <a:avLst/>
        </a:prstGeom>
      </xdr:spPr>
    </xdr:pic>
    <xdr:clientData/>
  </xdr:twoCellAnchor>
  <xdr:twoCellAnchor editAs="oneCell">
    <xdr:from>
      <xdr:col>1</xdr:col>
      <xdr:colOff>122893</xdr:colOff>
      <xdr:row>300</xdr:row>
      <xdr:rowOff>114078</xdr:rowOff>
    </xdr:from>
    <xdr:to>
      <xdr:col>6</xdr:col>
      <xdr:colOff>922898</xdr:colOff>
      <xdr:row>311</xdr:row>
      <xdr:rowOff>122948</xdr:rowOff>
    </xdr:to>
    <xdr:pic>
      <xdr:nvPicPr>
        <xdr:cNvPr id="32" name="Imagen 31">
          <a:extLst>
            <a:ext uri="{FF2B5EF4-FFF2-40B4-BE49-F238E27FC236}">
              <a16:creationId xmlns:a16="http://schemas.microsoft.com/office/drawing/2014/main" id="{E87A2398-64C3-407E-85E2-1804C82A4E37}"/>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66733" y="77944758"/>
          <a:ext cx="3840385" cy="2104370"/>
        </a:xfrm>
        <a:prstGeom prst="rect">
          <a:avLst/>
        </a:prstGeom>
      </xdr:spPr>
    </xdr:pic>
    <xdr:clientData/>
  </xdr:twoCellAnchor>
  <xdr:twoCellAnchor editAs="oneCell">
    <xdr:from>
      <xdr:col>7</xdr:col>
      <xdr:colOff>366921</xdr:colOff>
      <xdr:row>300</xdr:row>
      <xdr:rowOff>117700</xdr:rowOff>
    </xdr:from>
    <xdr:to>
      <xdr:col>11</xdr:col>
      <xdr:colOff>374071</xdr:colOff>
      <xdr:row>311</xdr:row>
      <xdr:rowOff>128850</xdr:rowOff>
    </xdr:to>
    <xdr:pic>
      <xdr:nvPicPr>
        <xdr:cNvPr id="33" name="Imagen 32">
          <a:extLst>
            <a:ext uri="{FF2B5EF4-FFF2-40B4-BE49-F238E27FC236}">
              <a16:creationId xmlns:a16="http://schemas.microsoft.com/office/drawing/2014/main" id="{46069A44-0299-47D8-8816-0390B886D60C}"/>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771281" y="77948380"/>
          <a:ext cx="3855250" cy="2106650"/>
        </a:xfrm>
        <a:prstGeom prst="rect">
          <a:avLst/>
        </a:prstGeom>
      </xdr:spPr>
    </xdr:pic>
    <xdr:clientData/>
  </xdr:twoCellAnchor>
  <xdr:twoCellAnchor editAs="oneCell">
    <xdr:from>
      <xdr:col>1</xdr:col>
      <xdr:colOff>144224</xdr:colOff>
      <xdr:row>358</xdr:row>
      <xdr:rowOff>184375</xdr:rowOff>
    </xdr:from>
    <xdr:to>
      <xdr:col>6</xdr:col>
      <xdr:colOff>939669</xdr:colOff>
      <xdr:row>365</xdr:row>
      <xdr:rowOff>957525</xdr:rowOff>
    </xdr:to>
    <xdr:pic>
      <xdr:nvPicPr>
        <xdr:cNvPr id="34" name="Imagen 33">
          <a:extLst>
            <a:ext uri="{FF2B5EF4-FFF2-40B4-BE49-F238E27FC236}">
              <a16:creationId xmlns:a16="http://schemas.microsoft.com/office/drawing/2014/main" id="{5C9B3983-3210-4DA1-AAC8-06789B9C3F9A}"/>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388064" y="94954315"/>
          <a:ext cx="3835825" cy="2053310"/>
        </a:xfrm>
        <a:prstGeom prst="rect">
          <a:avLst/>
        </a:prstGeom>
      </xdr:spPr>
    </xdr:pic>
    <xdr:clientData/>
  </xdr:twoCellAnchor>
  <xdr:twoCellAnchor editAs="oneCell">
    <xdr:from>
      <xdr:col>7</xdr:col>
      <xdr:colOff>347871</xdr:colOff>
      <xdr:row>348</xdr:row>
      <xdr:rowOff>174850</xdr:rowOff>
    </xdr:from>
    <xdr:to>
      <xdr:col>11</xdr:col>
      <xdr:colOff>355021</xdr:colOff>
      <xdr:row>355</xdr:row>
      <xdr:rowOff>948000</xdr:rowOff>
    </xdr:to>
    <xdr:pic>
      <xdr:nvPicPr>
        <xdr:cNvPr id="35" name="Imagen 34">
          <a:extLst>
            <a:ext uri="{FF2B5EF4-FFF2-40B4-BE49-F238E27FC236}">
              <a16:creationId xmlns:a16="http://schemas.microsoft.com/office/drawing/2014/main" id="{8CECEBB2-C590-4AA1-8FBF-6EE470F40517}"/>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752231" y="92148250"/>
          <a:ext cx="3855250" cy="2053310"/>
        </a:xfrm>
        <a:prstGeom prst="rect">
          <a:avLst/>
        </a:prstGeom>
      </xdr:spPr>
    </xdr:pic>
    <xdr:clientData/>
  </xdr:twoCellAnchor>
  <xdr:twoCellAnchor editAs="oneCell">
    <xdr:from>
      <xdr:col>7</xdr:col>
      <xdr:colOff>118739</xdr:colOff>
      <xdr:row>338</xdr:row>
      <xdr:rowOff>92076</xdr:rowOff>
    </xdr:from>
    <xdr:to>
      <xdr:col>11</xdr:col>
      <xdr:colOff>498429</xdr:colOff>
      <xdr:row>345</xdr:row>
      <xdr:rowOff>1078399</xdr:rowOff>
    </xdr:to>
    <xdr:pic>
      <xdr:nvPicPr>
        <xdr:cNvPr id="36" name="Imagen 35">
          <a:extLst>
            <a:ext uri="{FF2B5EF4-FFF2-40B4-BE49-F238E27FC236}">
              <a16:creationId xmlns:a16="http://schemas.microsoft.com/office/drawing/2014/main" id="{A6B943FF-C582-415D-999F-0AE4EF52D375}"/>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523099" y="89177496"/>
          <a:ext cx="4227790" cy="2266483"/>
        </a:xfrm>
        <a:prstGeom prst="rect">
          <a:avLst/>
        </a:prstGeom>
      </xdr:spPr>
    </xdr:pic>
    <xdr:clientData/>
  </xdr:twoCellAnchor>
  <xdr:twoCellAnchor editAs="oneCell">
    <xdr:from>
      <xdr:col>1</xdr:col>
      <xdr:colOff>231289</xdr:colOff>
      <xdr:row>348</xdr:row>
      <xdr:rowOff>89125</xdr:rowOff>
    </xdr:from>
    <xdr:to>
      <xdr:col>6</xdr:col>
      <xdr:colOff>1033575</xdr:colOff>
      <xdr:row>355</xdr:row>
      <xdr:rowOff>862275</xdr:rowOff>
    </xdr:to>
    <xdr:pic>
      <xdr:nvPicPr>
        <xdr:cNvPr id="37" name="Imagen 36">
          <a:extLst>
            <a:ext uri="{FF2B5EF4-FFF2-40B4-BE49-F238E27FC236}">
              <a16:creationId xmlns:a16="http://schemas.microsoft.com/office/drawing/2014/main" id="{6BFE026D-0C8C-4216-BBBB-3A6663A1206E}"/>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475129" y="92062525"/>
          <a:ext cx="3842666" cy="2053310"/>
        </a:xfrm>
        <a:prstGeom prst="rect">
          <a:avLst/>
        </a:prstGeom>
      </xdr:spPr>
    </xdr:pic>
    <xdr:clientData/>
  </xdr:twoCellAnchor>
  <xdr:twoCellAnchor editAs="oneCell">
    <xdr:from>
      <xdr:col>1</xdr:col>
      <xdr:colOff>120612</xdr:colOff>
      <xdr:row>339</xdr:row>
      <xdr:rowOff>29694</xdr:rowOff>
    </xdr:from>
    <xdr:to>
      <xdr:col>6</xdr:col>
      <xdr:colOff>925177</xdr:colOff>
      <xdr:row>345</xdr:row>
      <xdr:rowOff>997905</xdr:rowOff>
    </xdr:to>
    <xdr:pic>
      <xdr:nvPicPr>
        <xdr:cNvPr id="38" name="Imagen 37">
          <a:extLst>
            <a:ext uri="{FF2B5EF4-FFF2-40B4-BE49-F238E27FC236}">
              <a16:creationId xmlns:a16="http://schemas.microsoft.com/office/drawing/2014/main" id="{2FA91319-342B-47D3-A723-E9A41F90E258}"/>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364452" y="89297994"/>
          <a:ext cx="3844945" cy="2065491"/>
        </a:xfrm>
        <a:prstGeom prst="rect">
          <a:avLst/>
        </a:prstGeom>
      </xdr:spPr>
    </xdr:pic>
    <xdr:clientData/>
  </xdr:twoCellAnchor>
  <xdr:twoCellAnchor editAs="oneCell">
    <xdr:from>
      <xdr:col>7</xdr:col>
      <xdr:colOff>129262</xdr:colOff>
      <xdr:row>6</xdr:row>
      <xdr:rowOff>98093</xdr:rowOff>
    </xdr:from>
    <xdr:to>
      <xdr:col>11</xdr:col>
      <xdr:colOff>516477</xdr:colOff>
      <xdr:row>12</xdr:row>
      <xdr:rowOff>157983</xdr:rowOff>
    </xdr:to>
    <xdr:pic>
      <xdr:nvPicPr>
        <xdr:cNvPr id="39" name="Imagen 38">
          <a:extLst>
            <a:ext uri="{FF2B5EF4-FFF2-40B4-BE49-F238E27FC236}">
              <a16:creationId xmlns:a16="http://schemas.microsoft.com/office/drawing/2014/main" id="{0ADF084F-8C86-48BE-ADA7-1B7EE34C74FF}"/>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4533622" y="1835453"/>
          <a:ext cx="4235315" cy="2277310"/>
        </a:xfrm>
        <a:prstGeom prst="rect">
          <a:avLst/>
        </a:prstGeom>
      </xdr:spPr>
    </xdr:pic>
    <xdr:clientData/>
  </xdr:twoCellAnchor>
  <xdr:twoCellAnchor editAs="oneCell">
    <xdr:from>
      <xdr:col>1</xdr:col>
      <xdr:colOff>132418</xdr:colOff>
      <xdr:row>17</xdr:row>
      <xdr:rowOff>149897</xdr:rowOff>
    </xdr:from>
    <xdr:to>
      <xdr:col>6</xdr:col>
      <xdr:colOff>932423</xdr:colOff>
      <xdr:row>22</xdr:row>
      <xdr:rowOff>182377</xdr:rowOff>
    </xdr:to>
    <xdr:pic>
      <xdr:nvPicPr>
        <xdr:cNvPr id="40" name="Imagen 39">
          <a:extLst>
            <a:ext uri="{FF2B5EF4-FFF2-40B4-BE49-F238E27FC236}">
              <a16:creationId xmlns:a16="http://schemas.microsoft.com/office/drawing/2014/main" id="{D5BBC4CF-4E89-4C22-971E-99859CF337AC}"/>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376258" y="5026697"/>
          <a:ext cx="3840385" cy="2074640"/>
        </a:xfrm>
        <a:prstGeom prst="rect">
          <a:avLst/>
        </a:prstGeom>
      </xdr:spPr>
    </xdr:pic>
    <xdr:clientData/>
  </xdr:twoCellAnchor>
  <xdr:twoCellAnchor editAs="oneCell">
    <xdr:from>
      <xdr:col>1</xdr:col>
      <xdr:colOff>126514</xdr:colOff>
      <xdr:row>7</xdr:row>
      <xdr:rowOff>45122</xdr:rowOff>
    </xdr:from>
    <xdr:to>
      <xdr:col>6</xdr:col>
      <xdr:colOff>928800</xdr:colOff>
      <xdr:row>12</xdr:row>
      <xdr:rowOff>77602</xdr:rowOff>
    </xdr:to>
    <xdr:pic>
      <xdr:nvPicPr>
        <xdr:cNvPr id="41" name="Imagen 40">
          <a:extLst>
            <a:ext uri="{FF2B5EF4-FFF2-40B4-BE49-F238E27FC236}">
              <a16:creationId xmlns:a16="http://schemas.microsoft.com/office/drawing/2014/main" id="{119B6C17-D4A4-4024-B4F3-D5DD219C6742}"/>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370354" y="1957742"/>
          <a:ext cx="3842666" cy="2074640"/>
        </a:xfrm>
        <a:prstGeom prst="rect">
          <a:avLst/>
        </a:prstGeom>
      </xdr:spPr>
    </xdr:pic>
    <xdr:clientData/>
  </xdr:twoCellAnchor>
  <xdr:twoCellAnchor editAs="oneCell">
    <xdr:from>
      <xdr:col>7</xdr:col>
      <xdr:colOff>110212</xdr:colOff>
      <xdr:row>16</xdr:row>
      <xdr:rowOff>123160</xdr:rowOff>
    </xdr:from>
    <xdr:to>
      <xdr:col>11</xdr:col>
      <xdr:colOff>497427</xdr:colOff>
      <xdr:row>22</xdr:row>
      <xdr:rowOff>180542</xdr:rowOff>
    </xdr:to>
    <xdr:pic>
      <xdr:nvPicPr>
        <xdr:cNvPr id="42" name="Imagen 41">
          <a:extLst>
            <a:ext uri="{FF2B5EF4-FFF2-40B4-BE49-F238E27FC236}">
              <a16:creationId xmlns:a16="http://schemas.microsoft.com/office/drawing/2014/main" id="{7F43E579-EE9A-421A-A72E-484D80A80CA5}"/>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4514572" y="4824700"/>
          <a:ext cx="4235315" cy="2274802"/>
        </a:xfrm>
        <a:prstGeom prst="rect">
          <a:avLst/>
        </a:prstGeom>
      </xdr:spPr>
    </xdr:pic>
    <xdr:clientData/>
  </xdr:twoCellAnchor>
  <xdr:twoCellAnchor editAs="oneCell">
    <xdr:from>
      <xdr:col>1</xdr:col>
      <xdr:colOff>134699</xdr:colOff>
      <xdr:row>27</xdr:row>
      <xdr:rowOff>54647</xdr:rowOff>
    </xdr:from>
    <xdr:to>
      <xdr:col>6</xdr:col>
      <xdr:colOff>930144</xdr:colOff>
      <xdr:row>32</xdr:row>
      <xdr:rowOff>87127</xdr:rowOff>
    </xdr:to>
    <xdr:pic>
      <xdr:nvPicPr>
        <xdr:cNvPr id="43" name="Imagen 42">
          <a:extLst>
            <a:ext uri="{FF2B5EF4-FFF2-40B4-BE49-F238E27FC236}">
              <a16:creationId xmlns:a16="http://schemas.microsoft.com/office/drawing/2014/main" id="{3E1E7A90-1F1B-49C0-A082-AE63C2CB243C}"/>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378539" y="7895627"/>
          <a:ext cx="3835825" cy="2074640"/>
        </a:xfrm>
        <a:prstGeom prst="rect">
          <a:avLst/>
        </a:prstGeom>
      </xdr:spPr>
    </xdr:pic>
    <xdr:clientData/>
  </xdr:twoCellAnchor>
  <xdr:twoCellAnchor editAs="oneCell">
    <xdr:from>
      <xdr:col>7</xdr:col>
      <xdr:colOff>103197</xdr:colOff>
      <xdr:row>26</xdr:row>
      <xdr:rowOff>170785</xdr:rowOff>
    </xdr:from>
    <xdr:to>
      <xdr:col>11</xdr:col>
      <xdr:colOff>485395</xdr:colOff>
      <xdr:row>33</xdr:row>
      <xdr:rowOff>37667</xdr:rowOff>
    </xdr:to>
    <xdr:pic>
      <xdr:nvPicPr>
        <xdr:cNvPr id="44" name="Imagen 43">
          <a:extLst>
            <a:ext uri="{FF2B5EF4-FFF2-40B4-BE49-F238E27FC236}">
              <a16:creationId xmlns:a16="http://schemas.microsoft.com/office/drawing/2014/main" id="{3BD3C195-F106-4443-9B5E-F33493942FCE}"/>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4507557" y="7836505"/>
          <a:ext cx="4230298" cy="2267182"/>
        </a:xfrm>
        <a:prstGeom prst="rect">
          <a:avLst/>
        </a:prstGeom>
      </xdr:spPr>
    </xdr:pic>
    <xdr:clientData/>
  </xdr:twoCellAnchor>
  <xdr:twoCellAnchor editAs="oneCell">
    <xdr:from>
      <xdr:col>2</xdr:col>
      <xdr:colOff>68792</xdr:colOff>
      <xdr:row>36</xdr:row>
      <xdr:rowOff>51662</xdr:rowOff>
    </xdr:from>
    <xdr:to>
      <xdr:col>6</xdr:col>
      <xdr:colOff>834614</xdr:colOff>
      <xdr:row>43</xdr:row>
      <xdr:rowOff>147265</xdr:rowOff>
    </xdr:to>
    <xdr:pic>
      <xdr:nvPicPr>
        <xdr:cNvPr id="45" name="Imagen 44">
          <a:extLst>
            <a:ext uri="{FF2B5EF4-FFF2-40B4-BE49-F238E27FC236}">
              <a16:creationId xmlns:a16="http://schemas.microsoft.com/office/drawing/2014/main" id="{5746C87F-6784-4C39-9C68-9669FFE9ECFF}"/>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632672" y="10681562"/>
          <a:ext cx="3486162" cy="2495903"/>
        </a:xfrm>
        <a:prstGeom prst="rect">
          <a:avLst/>
        </a:prstGeom>
      </xdr:spPr>
    </xdr:pic>
    <xdr:clientData/>
  </xdr:twoCellAnchor>
  <xdr:twoCellAnchor editAs="oneCell">
    <xdr:from>
      <xdr:col>7</xdr:col>
      <xdr:colOff>112722</xdr:colOff>
      <xdr:row>36</xdr:row>
      <xdr:rowOff>139701</xdr:rowOff>
    </xdr:from>
    <xdr:to>
      <xdr:col>11</xdr:col>
      <xdr:colOff>494920</xdr:colOff>
      <xdr:row>43</xdr:row>
      <xdr:rowOff>11599</xdr:rowOff>
    </xdr:to>
    <xdr:pic>
      <xdr:nvPicPr>
        <xdr:cNvPr id="46" name="Imagen 45">
          <a:extLst>
            <a:ext uri="{FF2B5EF4-FFF2-40B4-BE49-F238E27FC236}">
              <a16:creationId xmlns:a16="http://schemas.microsoft.com/office/drawing/2014/main" id="{A4EABC88-9879-4958-ADA3-B6B3C035EC51}"/>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4517082" y="10769601"/>
          <a:ext cx="4230298" cy="2272198"/>
        </a:xfrm>
        <a:prstGeom prst="rect">
          <a:avLst/>
        </a:prstGeom>
      </xdr:spPr>
    </xdr:pic>
    <xdr:clientData/>
  </xdr:twoCellAnchor>
  <xdr:twoCellAnchor editAs="oneCell">
    <xdr:from>
      <xdr:col>1</xdr:col>
      <xdr:colOff>125174</xdr:colOff>
      <xdr:row>47</xdr:row>
      <xdr:rowOff>111797</xdr:rowOff>
    </xdr:from>
    <xdr:to>
      <xdr:col>6</xdr:col>
      <xdr:colOff>920619</xdr:colOff>
      <xdr:row>52</xdr:row>
      <xdr:rowOff>144277</xdr:rowOff>
    </xdr:to>
    <xdr:pic>
      <xdr:nvPicPr>
        <xdr:cNvPr id="47" name="Imagen 46">
          <a:extLst>
            <a:ext uri="{FF2B5EF4-FFF2-40B4-BE49-F238E27FC236}">
              <a16:creationId xmlns:a16="http://schemas.microsoft.com/office/drawing/2014/main" id="{FCFB683F-4B91-4D4E-B8F3-AACB9E7D8583}"/>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369014" y="13881137"/>
          <a:ext cx="3835825" cy="2074640"/>
        </a:xfrm>
        <a:prstGeom prst="rect">
          <a:avLst/>
        </a:prstGeom>
      </xdr:spPr>
    </xdr:pic>
    <xdr:clientData/>
  </xdr:twoCellAnchor>
  <xdr:twoCellAnchor editAs="oneCell">
    <xdr:from>
      <xdr:col>7</xdr:col>
      <xdr:colOff>163844</xdr:colOff>
      <xdr:row>46</xdr:row>
      <xdr:rowOff>151117</xdr:rowOff>
    </xdr:from>
    <xdr:to>
      <xdr:col>11</xdr:col>
      <xdr:colOff>521342</xdr:colOff>
      <xdr:row>53</xdr:row>
      <xdr:rowOff>186</xdr:rowOff>
    </xdr:to>
    <xdr:pic>
      <xdr:nvPicPr>
        <xdr:cNvPr id="48" name="Imagen 47">
          <a:extLst>
            <a:ext uri="{FF2B5EF4-FFF2-40B4-BE49-F238E27FC236}">
              <a16:creationId xmlns:a16="http://schemas.microsoft.com/office/drawing/2014/main" id="{F44A0393-A341-4B04-8B86-C57BC0345240}"/>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rot="16200000">
          <a:off x="5546318" y="12767083"/>
          <a:ext cx="2249369" cy="4205598"/>
        </a:xfrm>
        <a:prstGeom prst="rect">
          <a:avLst/>
        </a:prstGeom>
      </xdr:spPr>
    </xdr:pic>
    <xdr:clientData/>
  </xdr:twoCellAnchor>
  <xdr:twoCellAnchor editAs="oneCell">
    <xdr:from>
      <xdr:col>1</xdr:col>
      <xdr:colOff>189167</xdr:colOff>
      <xdr:row>57</xdr:row>
      <xdr:rowOff>119040</xdr:rowOff>
    </xdr:from>
    <xdr:to>
      <xdr:col>6</xdr:col>
      <xdr:colOff>970933</xdr:colOff>
      <xdr:row>62</xdr:row>
      <xdr:rowOff>156080</xdr:rowOff>
    </xdr:to>
    <xdr:pic>
      <xdr:nvPicPr>
        <xdr:cNvPr id="49" name="Imagen 48">
          <a:extLst>
            <a:ext uri="{FF2B5EF4-FFF2-40B4-BE49-F238E27FC236}">
              <a16:creationId xmlns:a16="http://schemas.microsoft.com/office/drawing/2014/main" id="{9631ECCB-E29D-4BBE-950A-B55F622B99E8}"/>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433007" y="16852560"/>
          <a:ext cx="3822146" cy="2079200"/>
        </a:xfrm>
        <a:prstGeom prst="rect">
          <a:avLst/>
        </a:prstGeom>
      </xdr:spPr>
    </xdr:pic>
    <xdr:clientData/>
  </xdr:twoCellAnchor>
  <xdr:twoCellAnchor editAs="oneCell">
    <xdr:from>
      <xdr:col>7</xdr:col>
      <xdr:colOff>129262</xdr:colOff>
      <xdr:row>56</xdr:row>
      <xdr:rowOff>148227</xdr:rowOff>
    </xdr:from>
    <xdr:to>
      <xdr:col>11</xdr:col>
      <xdr:colOff>516477</xdr:colOff>
      <xdr:row>63</xdr:row>
      <xdr:rowOff>12600</xdr:rowOff>
    </xdr:to>
    <xdr:pic>
      <xdr:nvPicPr>
        <xdr:cNvPr id="50" name="Imagen 49">
          <a:extLst>
            <a:ext uri="{FF2B5EF4-FFF2-40B4-BE49-F238E27FC236}">
              <a16:creationId xmlns:a16="http://schemas.microsoft.com/office/drawing/2014/main" id="{814FB8C5-8097-4287-9ACF-DFBD7B10CF02}"/>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4533622" y="16706487"/>
          <a:ext cx="4235315" cy="2264673"/>
        </a:xfrm>
        <a:prstGeom prst="rect">
          <a:avLst/>
        </a:prstGeom>
      </xdr:spPr>
    </xdr:pic>
    <xdr:clientData/>
  </xdr:twoCellAnchor>
  <xdr:twoCellAnchor editAs="oneCell">
    <xdr:from>
      <xdr:col>1</xdr:col>
      <xdr:colOff>147846</xdr:colOff>
      <xdr:row>67</xdr:row>
      <xdr:rowOff>60550</xdr:rowOff>
    </xdr:from>
    <xdr:to>
      <xdr:col>6</xdr:col>
      <xdr:colOff>945571</xdr:colOff>
      <xdr:row>72</xdr:row>
      <xdr:rowOff>90750</xdr:rowOff>
    </xdr:to>
    <xdr:pic>
      <xdr:nvPicPr>
        <xdr:cNvPr id="51" name="Imagen 50">
          <a:extLst>
            <a:ext uri="{FF2B5EF4-FFF2-40B4-BE49-F238E27FC236}">
              <a16:creationId xmlns:a16="http://schemas.microsoft.com/office/drawing/2014/main" id="{918D641E-4055-4114-AD6E-CB0D79A40490}"/>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391686" y="19758250"/>
          <a:ext cx="3838105" cy="2072360"/>
        </a:xfrm>
        <a:prstGeom prst="rect">
          <a:avLst/>
        </a:prstGeom>
      </xdr:spPr>
    </xdr:pic>
    <xdr:clientData/>
  </xdr:twoCellAnchor>
  <xdr:twoCellAnchor editAs="oneCell">
    <xdr:from>
      <xdr:col>7</xdr:col>
      <xdr:colOff>141297</xdr:colOff>
      <xdr:row>66</xdr:row>
      <xdr:rowOff>126668</xdr:rowOff>
    </xdr:from>
    <xdr:to>
      <xdr:col>11</xdr:col>
      <xdr:colOff>523495</xdr:colOff>
      <xdr:row>73</xdr:row>
      <xdr:rowOff>3678</xdr:rowOff>
    </xdr:to>
    <xdr:pic>
      <xdr:nvPicPr>
        <xdr:cNvPr id="52" name="Imagen 51">
          <a:extLst>
            <a:ext uri="{FF2B5EF4-FFF2-40B4-BE49-F238E27FC236}">
              <a16:creationId xmlns:a16="http://schemas.microsoft.com/office/drawing/2014/main" id="{77951418-403C-41DE-BDD5-D7EBBA2EA928}"/>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4545657" y="19649108"/>
          <a:ext cx="4230298" cy="2277310"/>
        </a:xfrm>
        <a:prstGeom prst="rect">
          <a:avLst/>
        </a:prstGeom>
      </xdr:spPr>
    </xdr:pic>
    <xdr:clientData/>
  </xdr:twoCellAnchor>
  <xdr:twoCellAnchor editAs="oneCell">
    <xdr:from>
      <xdr:col>1</xdr:col>
      <xdr:colOff>147846</xdr:colOff>
      <xdr:row>77</xdr:row>
      <xdr:rowOff>35597</xdr:rowOff>
    </xdr:from>
    <xdr:to>
      <xdr:col>6</xdr:col>
      <xdr:colOff>945571</xdr:colOff>
      <xdr:row>82</xdr:row>
      <xdr:rowOff>68077</xdr:rowOff>
    </xdr:to>
    <xdr:pic>
      <xdr:nvPicPr>
        <xdr:cNvPr id="53" name="Imagen 52">
          <a:extLst>
            <a:ext uri="{FF2B5EF4-FFF2-40B4-BE49-F238E27FC236}">
              <a16:creationId xmlns:a16="http://schemas.microsoft.com/office/drawing/2014/main" id="{F6CB8169-94E3-4E16-A986-E436CDC94DCC}"/>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391686" y="22697477"/>
          <a:ext cx="3838105" cy="2074640"/>
        </a:xfrm>
        <a:prstGeom prst="rect">
          <a:avLst/>
        </a:prstGeom>
      </xdr:spPr>
    </xdr:pic>
    <xdr:clientData/>
  </xdr:twoCellAnchor>
  <xdr:twoCellAnchor editAs="oneCell">
    <xdr:from>
      <xdr:col>7</xdr:col>
      <xdr:colOff>144805</xdr:colOff>
      <xdr:row>76</xdr:row>
      <xdr:rowOff>130176</xdr:rowOff>
    </xdr:from>
    <xdr:to>
      <xdr:col>11</xdr:col>
      <xdr:colOff>529511</xdr:colOff>
      <xdr:row>83</xdr:row>
      <xdr:rowOff>2074</xdr:rowOff>
    </xdr:to>
    <xdr:pic>
      <xdr:nvPicPr>
        <xdr:cNvPr id="54" name="Imagen 53">
          <a:extLst>
            <a:ext uri="{FF2B5EF4-FFF2-40B4-BE49-F238E27FC236}">
              <a16:creationId xmlns:a16="http://schemas.microsoft.com/office/drawing/2014/main" id="{8CFBF346-75FD-4A33-8FEF-7E15B48E3CDB}"/>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4549165" y="22616796"/>
          <a:ext cx="4232806" cy="2272198"/>
        </a:xfrm>
        <a:prstGeom prst="rect">
          <a:avLst/>
        </a:prstGeom>
      </xdr:spPr>
    </xdr:pic>
    <xdr:clientData/>
  </xdr:twoCellAnchor>
  <xdr:twoCellAnchor editAs="oneCell">
    <xdr:from>
      <xdr:col>1</xdr:col>
      <xdr:colOff>147846</xdr:colOff>
      <xdr:row>87</xdr:row>
      <xdr:rowOff>127225</xdr:rowOff>
    </xdr:from>
    <xdr:to>
      <xdr:col>6</xdr:col>
      <xdr:colOff>945571</xdr:colOff>
      <xdr:row>92</xdr:row>
      <xdr:rowOff>157425</xdr:rowOff>
    </xdr:to>
    <xdr:pic>
      <xdr:nvPicPr>
        <xdr:cNvPr id="55" name="Imagen 54">
          <a:extLst>
            <a:ext uri="{FF2B5EF4-FFF2-40B4-BE49-F238E27FC236}">
              <a16:creationId xmlns:a16="http://schemas.microsoft.com/office/drawing/2014/main" id="{C69833ED-03A7-4BDC-9C4A-FE5370B6669F}"/>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391686" y="25753285"/>
          <a:ext cx="3838105" cy="2072360"/>
        </a:xfrm>
        <a:prstGeom prst="rect">
          <a:avLst/>
        </a:prstGeom>
      </xdr:spPr>
    </xdr:pic>
    <xdr:clientData/>
  </xdr:twoCellAnchor>
  <xdr:twoCellAnchor editAs="oneCell">
    <xdr:from>
      <xdr:col>7</xdr:col>
      <xdr:colOff>141297</xdr:colOff>
      <xdr:row>86</xdr:row>
      <xdr:rowOff>164768</xdr:rowOff>
    </xdr:from>
    <xdr:to>
      <xdr:col>11</xdr:col>
      <xdr:colOff>523495</xdr:colOff>
      <xdr:row>93</xdr:row>
      <xdr:rowOff>34158</xdr:rowOff>
    </xdr:to>
    <xdr:pic>
      <xdr:nvPicPr>
        <xdr:cNvPr id="56" name="Imagen 55">
          <a:extLst>
            <a:ext uri="{FF2B5EF4-FFF2-40B4-BE49-F238E27FC236}">
              <a16:creationId xmlns:a16="http://schemas.microsoft.com/office/drawing/2014/main" id="{EEFC5F01-4DA9-4191-9B5E-736060E220F3}"/>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4545657" y="25615568"/>
          <a:ext cx="4230298" cy="2269690"/>
        </a:xfrm>
        <a:prstGeom prst="rect">
          <a:avLst/>
        </a:prstGeom>
      </xdr:spPr>
    </xdr:pic>
    <xdr:clientData/>
  </xdr:twoCellAnchor>
  <xdr:twoCellAnchor editAs="oneCell">
    <xdr:from>
      <xdr:col>1</xdr:col>
      <xdr:colOff>130137</xdr:colOff>
      <xdr:row>97</xdr:row>
      <xdr:rowOff>83222</xdr:rowOff>
    </xdr:from>
    <xdr:to>
      <xdr:col>6</xdr:col>
      <xdr:colOff>934702</xdr:colOff>
      <xdr:row>102</xdr:row>
      <xdr:rowOff>115702</xdr:rowOff>
    </xdr:to>
    <xdr:pic>
      <xdr:nvPicPr>
        <xdr:cNvPr id="57" name="Imagen 56">
          <a:extLst>
            <a:ext uri="{FF2B5EF4-FFF2-40B4-BE49-F238E27FC236}">
              <a16:creationId xmlns:a16="http://schemas.microsoft.com/office/drawing/2014/main" id="{2C86EBCD-9937-4905-BB04-B263804FCF1A}"/>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373977" y="28673462"/>
          <a:ext cx="3844945" cy="2074640"/>
        </a:xfrm>
        <a:prstGeom prst="rect">
          <a:avLst/>
        </a:prstGeom>
      </xdr:spPr>
    </xdr:pic>
    <xdr:clientData/>
  </xdr:twoCellAnchor>
  <xdr:twoCellAnchor editAs="oneCell">
    <xdr:from>
      <xdr:col>7</xdr:col>
      <xdr:colOff>110212</xdr:colOff>
      <xdr:row>96</xdr:row>
      <xdr:rowOff>149226</xdr:rowOff>
    </xdr:from>
    <xdr:to>
      <xdr:col>11</xdr:col>
      <xdr:colOff>497427</xdr:colOff>
      <xdr:row>103</xdr:row>
      <xdr:rowOff>21124</xdr:rowOff>
    </xdr:to>
    <xdr:pic>
      <xdr:nvPicPr>
        <xdr:cNvPr id="58" name="Imagen 57">
          <a:extLst>
            <a:ext uri="{FF2B5EF4-FFF2-40B4-BE49-F238E27FC236}">
              <a16:creationId xmlns:a16="http://schemas.microsoft.com/office/drawing/2014/main" id="{80D207D6-A504-4861-BC84-B0EB66B64A25}"/>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4514572" y="28564206"/>
          <a:ext cx="4235315" cy="2272198"/>
        </a:xfrm>
        <a:prstGeom prst="rect">
          <a:avLst/>
        </a:prstGeom>
      </xdr:spPr>
    </xdr:pic>
    <xdr:clientData/>
  </xdr:twoCellAnchor>
  <xdr:twoCellAnchor editAs="oneCell">
    <xdr:from>
      <xdr:col>1</xdr:col>
      <xdr:colOff>177762</xdr:colOff>
      <xdr:row>107</xdr:row>
      <xdr:rowOff>67794</xdr:rowOff>
    </xdr:from>
    <xdr:to>
      <xdr:col>6</xdr:col>
      <xdr:colOff>982327</xdr:colOff>
      <xdr:row>112</xdr:row>
      <xdr:rowOff>102555</xdr:rowOff>
    </xdr:to>
    <xdr:pic>
      <xdr:nvPicPr>
        <xdr:cNvPr id="59" name="Imagen 58">
          <a:extLst>
            <a:ext uri="{FF2B5EF4-FFF2-40B4-BE49-F238E27FC236}">
              <a16:creationId xmlns:a16="http://schemas.microsoft.com/office/drawing/2014/main" id="{DDCAA5B3-C74B-425E-B32E-49991BE653D6}"/>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421602" y="31622214"/>
          <a:ext cx="3844945" cy="2076921"/>
        </a:xfrm>
        <a:prstGeom prst="rect">
          <a:avLst/>
        </a:prstGeom>
      </xdr:spPr>
    </xdr:pic>
    <xdr:clientData/>
  </xdr:twoCellAnchor>
  <xdr:twoCellAnchor editAs="oneCell">
    <xdr:from>
      <xdr:col>7</xdr:col>
      <xdr:colOff>105706</xdr:colOff>
      <xdr:row>106</xdr:row>
      <xdr:rowOff>126668</xdr:rowOff>
    </xdr:from>
    <xdr:to>
      <xdr:col>11</xdr:col>
      <xdr:colOff>482888</xdr:colOff>
      <xdr:row>113</xdr:row>
      <xdr:rowOff>3678</xdr:rowOff>
    </xdr:to>
    <xdr:pic>
      <xdr:nvPicPr>
        <xdr:cNvPr id="60" name="Imagen 59">
          <a:extLst>
            <a:ext uri="{FF2B5EF4-FFF2-40B4-BE49-F238E27FC236}">
              <a16:creationId xmlns:a16="http://schemas.microsoft.com/office/drawing/2014/main" id="{402C1959-B6E1-49DC-AE7D-9D56A63CB43E}"/>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4510066" y="31505828"/>
          <a:ext cx="4225282" cy="2277310"/>
        </a:xfrm>
        <a:prstGeom prst="rect">
          <a:avLst/>
        </a:prstGeom>
      </xdr:spPr>
    </xdr:pic>
    <xdr:clientData/>
  </xdr:twoCellAnchor>
  <xdr:oneCellAnchor>
    <xdr:from>
      <xdr:col>1</xdr:col>
      <xdr:colOff>177762</xdr:colOff>
      <xdr:row>117</xdr:row>
      <xdr:rowOff>67794</xdr:rowOff>
    </xdr:from>
    <xdr:ext cx="3757315" cy="2111211"/>
    <xdr:pic>
      <xdr:nvPicPr>
        <xdr:cNvPr id="61" name="Imagen 60">
          <a:extLst>
            <a:ext uri="{FF2B5EF4-FFF2-40B4-BE49-F238E27FC236}">
              <a16:creationId xmlns:a16="http://schemas.microsoft.com/office/drawing/2014/main" id="{7F2074AE-99EA-48C4-B9DA-468AA0BAE4EF}"/>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421602" y="34586394"/>
          <a:ext cx="3757315" cy="2111211"/>
        </a:xfrm>
        <a:prstGeom prst="rect">
          <a:avLst/>
        </a:prstGeom>
      </xdr:spPr>
    </xdr:pic>
    <xdr:clientData/>
  </xdr:oneCellAnchor>
  <xdr:oneCellAnchor>
    <xdr:from>
      <xdr:col>7</xdr:col>
      <xdr:colOff>105706</xdr:colOff>
      <xdr:row>116</xdr:row>
      <xdr:rowOff>126668</xdr:rowOff>
    </xdr:from>
    <xdr:ext cx="4120507" cy="2317315"/>
    <xdr:pic>
      <xdr:nvPicPr>
        <xdr:cNvPr id="62" name="Imagen 61">
          <a:extLst>
            <a:ext uri="{FF2B5EF4-FFF2-40B4-BE49-F238E27FC236}">
              <a16:creationId xmlns:a16="http://schemas.microsoft.com/office/drawing/2014/main" id="{7BF8067E-0881-42B7-98C8-52ABFB6078DA}"/>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4510066" y="34470008"/>
          <a:ext cx="4120507" cy="2317315"/>
        </a:xfrm>
        <a:prstGeom prst="rect">
          <a:avLst/>
        </a:prstGeom>
      </xdr:spPr>
    </xdr:pic>
    <xdr:clientData/>
  </xdr:oneCellAnchor>
  <xdr:twoCellAnchor editAs="oneCell">
    <xdr:from>
      <xdr:col>1</xdr:col>
      <xdr:colOff>70517</xdr:colOff>
      <xdr:row>381</xdr:row>
      <xdr:rowOff>38100</xdr:rowOff>
    </xdr:from>
    <xdr:to>
      <xdr:col>6</xdr:col>
      <xdr:colOff>1031891</xdr:colOff>
      <xdr:row>387</xdr:row>
      <xdr:rowOff>1109025</xdr:rowOff>
    </xdr:to>
    <xdr:pic>
      <xdr:nvPicPr>
        <xdr:cNvPr id="63" name="Imagen 62">
          <a:extLst>
            <a:ext uri="{FF2B5EF4-FFF2-40B4-BE49-F238E27FC236}">
              <a16:creationId xmlns:a16="http://schemas.microsoft.com/office/drawing/2014/main" id="{DDF977DB-DB3B-4512-BFB2-D176A6D1CB58}"/>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314357" y="102085140"/>
          <a:ext cx="4001754" cy="2168205"/>
        </a:xfrm>
        <a:prstGeom prst="rect">
          <a:avLst/>
        </a:prstGeom>
      </xdr:spPr>
    </xdr:pic>
    <xdr:clientData/>
  </xdr:twoCellAnchor>
  <xdr:twoCellAnchor editAs="oneCell">
    <xdr:from>
      <xdr:col>1</xdr:col>
      <xdr:colOff>86989</xdr:colOff>
      <xdr:row>401</xdr:row>
      <xdr:rowOff>9526</xdr:rowOff>
    </xdr:from>
    <xdr:to>
      <xdr:col>6</xdr:col>
      <xdr:colOff>1010441</xdr:colOff>
      <xdr:row>407</xdr:row>
      <xdr:rowOff>1144726</xdr:rowOff>
    </xdr:to>
    <xdr:pic>
      <xdr:nvPicPr>
        <xdr:cNvPr id="64" name="Imagen 63">
          <a:extLst>
            <a:ext uri="{FF2B5EF4-FFF2-40B4-BE49-F238E27FC236}">
              <a16:creationId xmlns:a16="http://schemas.microsoft.com/office/drawing/2014/main" id="{607A6089-3958-41D8-926A-DFF2FA735656}"/>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330829" y="107916346"/>
          <a:ext cx="3963832" cy="2232480"/>
        </a:xfrm>
        <a:prstGeom prst="rect">
          <a:avLst/>
        </a:prstGeom>
      </xdr:spPr>
    </xdr:pic>
    <xdr:clientData/>
  </xdr:twoCellAnchor>
  <xdr:twoCellAnchor editAs="oneCell">
    <xdr:from>
      <xdr:col>1</xdr:col>
      <xdr:colOff>111620</xdr:colOff>
      <xdr:row>390</xdr:row>
      <xdr:rowOff>180975</xdr:rowOff>
    </xdr:from>
    <xdr:to>
      <xdr:col>6</xdr:col>
      <xdr:colOff>1013988</xdr:colOff>
      <xdr:row>397</xdr:row>
      <xdr:rowOff>1085175</xdr:rowOff>
    </xdr:to>
    <xdr:pic>
      <xdr:nvPicPr>
        <xdr:cNvPr id="65" name="Imagen 64">
          <a:extLst>
            <a:ext uri="{FF2B5EF4-FFF2-40B4-BE49-F238E27FC236}">
              <a16:creationId xmlns:a16="http://schemas.microsoft.com/office/drawing/2014/main" id="{D95EA84D-88D6-4096-BDE1-3294FF77E60D}"/>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355460" y="104971215"/>
          <a:ext cx="3942748" cy="2184360"/>
        </a:xfrm>
        <a:prstGeom prst="rect">
          <a:avLst/>
        </a:prstGeom>
      </xdr:spPr>
    </xdr:pic>
    <xdr:clientData/>
  </xdr:twoCellAnchor>
  <xdr:twoCellAnchor editAs="oneCell">
    <xdr:from>
      <xdr:col>7</xdr:col>
      <xdr:colOff>112778</xdr:colOff>
      <xdr:row>390</xdr:row>
      <xdr:rowOff>171450</xdr:rowOff>
    </xdr:from>
    <xdr:to>
      <xdr:col>11</xdr:col>
      <xdr:colOff>405566</xdr:colOff>
      <xdr:row>397</xdr:row>
      <xdr:rowOff>1095375</xdr:rowOff>
    </xdr:to>
    <xdr:pic>
      <xdr:nvPicPr>
        <xdr:cNvPr id="66" name="Imagen 65">
          <a:extLst>
            <a:ext uri="{FF2B5EF4-FFF2-40B4-BE49-F238E27FC236}">
              <a16:creationId xmlns:a16="http://schemas.microsoft.com/office/drawing/2014/main" id="{E027F0A7-CB64-4A43-A824-A6FED9914945}"/>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4517138" y="104961690"/>
          <a:ext cx="4140888" cy="2204085"/>
        </a:xfrm>
        <a:prstGeom prst="rect">
          <a:avLst/>
        </a:prstGeom>
      </xdr:spPr>
    </xdr:pic>
    <xdr:clientData/>
  </xdr:twoCellAnchor>
  <xdr:twoCellAnchor editAs="oneCell">
    <xdr:from>
      <xdr:col>7</xdr:col>
      <xdr:colOff>206283</xdr:colOff>
      <xdr:row>381</xdr:row>
      <xdr:rowOff>77660</xdr:rowOff>
    </xdr:from>
    <xdr:to>
      <xdr:col>11</xdr:col>
      <xdr:colOff>323849</xdr:colOff>
      <xdr:row>387</xdr:row>
      <xdr:rowOff>1118475</xdr:rowOff>
    </xdr:to>
    <xdr:pic>
      <xdr:nvPicPr>
        <xdr:cNvPr id="67" name="Imagen 66">
          <a:extLst>
            <a:ext uri="{FF2B5EF4-FFF2-40B4-BE49-F238E27FC236}">
              <a16:creationId xmlns:a16="http://schemas.microsoft.com/office/drawing/2014/main" id="{1D85D400-46C1-48B0-B5E7-434704A4C7D3}"/>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4610643" y="102124700"/>
          <a:ext cx="3965666" cy="2138095"/>
        </a:xfrm>
        <a:prstGeom prst="rect">
          <a:avLst/>
        </a:prstGeom>
      </xdr:spPr>
    </xdr:pic>
    <xdr:clientData/>
  </xdr:twoCellAnchor>
  <xdr:twoCellAnchor editAs="oneCell">
    <xdr:from>
      <xdr:col>7</xdr:col>
      <xdr:colOff>143032</xdr:colOff>
      <xdr:row>401</xdr:row>
      <xdr:rowOff>9525</xdr:rowOff>
    </xdr:from>
    <xdr:to>
      <xdr:col>11</xdr:col>
      <xdr:colOff>485776</xdr:colOff>
      <xdr:row>407</xdr:row>
      <xdr:rowOff>1177707</xdr:rowOff>
    </xdr:to>
    <xdr:pic>
      <xdr:nvPicPr>
        <xdr:cNvPr id="68" name="Imagen 67">
          <a:extLst>
            <a:ext uri="{FF2B5EF4-FFF2-40B4-BE49-F238E27FC236}">
              <a16:creationId xmlns:a16="http://schemas.microsoft.com/office/drawing/2014/main" id="{025D8982-DB57-4996-AF09-C069BB2C6C69}"/>
            </a:ext>
          </a:extLst>
        </xdr:cNvPr>
        <xdr:cNvPicPr>
          <a:picLocks noChangeAspect="1"/>
        </xdr:cNvPicPr>
      </xdr:nvPicPr>
      <xdr:blipFill>
        <a:blip xmlns:r="http://schemas.openxmlformats.org/officeDocument/2006/relationships" r:embed="rId67" cstate="screen">
          <a:extLst>
            <a:ext uri="{28A0092B-C50C-407E-A947-70E740481C1C}">
              <a14:useLocalDpi xmlns:a14="http://schemas.microsoft.com/office/drawing/2010/main"/>
            </a:ext>
          </a:extLst>
        </a:blip>
        <a:stretch>
          <a:fillRect/>
        </a:stretch>
      </xdr:blipFill>
      <xdr:spPr>
        <a:xfrm>
          <a:off x="4547392" y="107916345"/>
          <a:ext cx="4190844" cy="2265462"/>
        </a:xfrm>
        <a:prstGeom prst="rect">
          <a:avLst/>
        </a:prstGeom>
      </xdr:spPr>
    </xdr:pic>
    <xdr:clientData/>
  </xdr:twoCellAnchor>
  <xdr:twoCellAnchor editAs="oneCell">
    <xdr:from>
      <xdr:col>7</xdr:col>
      <xdr:colOff>482901</xdr:colOff>
      <xdr:row>411</xdr:row>
      <xdr:rowOff>109537</xdr:rowOff>
    </xdr:from>
    <xdr:to>
      <xdr:col>11</xdr:col>
      <xdr:colOff>323849</xdr:colOff>
      <xdr:row>418</xdr:row>
      <xdr:rowOff>1228499</xdr:rowOff>
    </xdr:to>
    <xdr:pic>
      <xdr:nvPicPr>
        <xdr:cNvPr id="69" name="Imagen 68">
          <a:extLst>
            <a:ext uri="{FF2B5EF4-FFF2-40B4-BE49-F238E27FC236}">
              <a16:creationId xmlns:a16="http://schemas.microsoft.com/office/drawing/2014/main" id="{91767567-96E1-4CA9-9587-8BE1E8D8CCAB}"/>
            </a:ext>
          </a:extLst>
        </xdr:cNvPr>
        <xdr:cNvPicPr>
          <a:picLocks noChangeAspect="1"/>
        </xdr:cNvPicPr>
      </xdr:nvPicPr>
      <xdr:blipFill>
        <a:blip xmlns:r="http://schemas.openxmlformats.org/officeDocument/2006/relationships" r:embed="rId68" cstate="screen">
          <a:extLst>
            <a:ext uri="{28A0092B-C50C-407E-A947-70E740481C1C}">
              <a14:useLocalDpi xmlns:a14="http://schemas.microsoft.com/office/drawing/2010/main"/>
            </a:ext>
          </a:extLst>
        </a:blip>
        <a:stretch>
          <a:fillRect/>
        </a:stretch>
      </xdr:blipFill>
      <xdr:spPr>
        <a:xfrm>
          <a:off x="4887261" y="111231997"/>
          <a:ext cx="3689048" cy="2399122"/>
        </a:xfrm>
        <a:prstGeom prst="rect">
          <a:avLst/>
        </a:prstGeom>
      </xdr:spPr>
    </xdr:pic>
    <xdr:clientData/>
  </xdr:twoCellAnchor>
  <xdr:twoCellAnchor editAs="oneCell">
    <xdr:from>
      <xdr:col>7</xdr:col>
      <xdr:colOff>166176</xdr:colOff>
      <xdr:row>432</xdr:row>
      <xdr:rowOff>69317</xdr:rowOff>
    </xdr:from>
    <xdr:to>
      <xdr:col>11</xdr:col>
      <xdr:colOff>333374</xdr:colOff>
      <xdr:row>438</xdr:row>
      <xdr:rowOff>1138206</xdr:rowOff>
    </xdr:to>
    <xdr:pic>
      <xdr:nvPicPr>
        <xdr:cNvPr id="70" name="Imagen 69">
          <a:extLst>
            <a:ext uri="{FF2B5EF4-FFF2-40B4-BE49-F238E27FC236}">
              <a16:creationId xmlns:a16="http://schemas.microsoft.com/office/drawing/2014/main" id="{BECBA1AD-1E1D-478D-B3E1-BB9048F4F5FF}"/>
            </a:ext>
          </a:extLst>
        </xdr:cNvPr>
        <xdr:cNvPicPr>
          <a:picLocks noChangeAspect="1"/>
        </xdr:cNvPicPr>
      </xdr:nvPicPr>
      <xdr:blipFill>
        <a:blip xmlns:r="http://schemas.openxmlformats.org/officeDocument/2006/relationships" r:embed="rId69" cstate="screen">
          <a:extLst>
            <a:ext uri="{28A0092B-C50C-407E-A947-70E740481C1C}">
              <a14:useLocalDpi xmlns:a14="http://schemas.microsoft.com/office/drawing/2010/main"/>
            </a:ext>
          </a:extLst>
        </a:blip>
        <a:stretch>
          <a:fillRect/>
        </a:stretch>
      </xdr:blipFill>
      <xdr:spPr>
        <a:xfrm>
          <a:off x="4570536" y="117242057"/>
          <a:ext cx="4015298" cy="2166169"/>
        </a:xfrm>
        <a:prstGeom prst="rect">
          <a:avLst/>
        </a:prstGeom>
      </xdr:spPr>
    </xdr:pic>
    <xdr:clientData/>
  </xdr:twoCellAnchor>
  <xdr:twoCellAnchor editAs="oneCell">
    <xdr:from>
      <xdr:col>1</xdr:col>
      <xdr:colOff>201877</xdr:colOff>
      <xdr:row>432</xdr:row>
      <xdr:rowOff>66676</xdr:rowOff>
    </xdr:from>
    <xdr:to>
      <xdr:col>6</xdr:col>
      <xdr:colOff>941161</xdr:colOff>
      <xdr:row>438</xdr:row>
      <xdr:rowOff>1143000</xdr:rowOff>
    </xdr:to>
    <xdr:pic>
      <xdr:nvPicPr>
        <xdr:cNvPr id="71" name="Imagen 70">
          <a:extLst>
            <a:ext uri="{FF2B5EF4-FFF2-40B4-BE49-F238E27FC236}">
              <a16:creationId xmlns:a16="http://schemas.microsoft.com/office/drawing/2014/main" id="{46AB17A9-4678-410C-8CF6-F6C620F2FD8A}"/>
            </a:ext>
          </a:extLst>
        </xdr:cNvPr>
        <xdr:cNvPicPr>
          <a:picLocks noChangeAspect="1"/>
        </xdr:cNvPicPr>
      </xdr:nvPicPr>
      <xdr:blipFill>
        <a:blip xmlns:r="http://schemas.openxmlformats.org/officeDocument/2006/relationships" r:embed="rId70" cstate="screen">
          <a:extLst>
            <a:ext uri="{28A0092B-C50C-407E-A947-70E740481C1C}">
              <a14:useLocalDpi xmlns:a14="http://schemas.microsoft.com/office/drawing/2010/main"/>
            </a:ext>
          </a:extLst>
        </a:blip>
        <a:stretch>
          <a:fillRect/>
        </a:stretch>
      </xdr:blipFill>
      <xdr:spPr>
        <a:xfrm>
          <a:off x="445717" y="117239416"/>
          <a:ext cx="3779664" cy="2173604"/>
        </a:xfrm>
        <a:prstGeom prst="rect">
          <a:avLst/>
        </a:prstGeom>
      </xdr:spPr>
    </xdr:pic>
    <xdr:clientData/>
  </xdr:twoCellAnchor>
  <xdr:twoCellAnchor editAs="oneCell">
    <xdr:from>
      <xdr:col>1</xdr:col>
      <xdr:colOff>170902</xdr:colOff>
      <xdr:row>422</xdr:row>
      <xdr:rowOff>38100</xdr:rowOff>
    </xdr:from>
    <xdr:to>
      <xdr:col>6</xdr:col>
      <xdr:colOff>956462</xdr:colOff>
      <xdr:row>428</xdr:row>
      <xdr:rowOff>1114425</xdr:rowOff>
    </xdr:to>
    <xdr:pic>
      <xdr:nvPicPr>
        <xdr:cNvPr id="72" name="Imagen 71">
          <a:extLst>
            <a:ext uri="{FF2B5EF4-FFF2-40B4-BE49-F238E27FC236}">
              <a16:creationId xmlns:a16="http://schemas.microsoft.com/office/drawing/2014/main" id="{B9BA4F7C-7404-4C90-8B39-F4061246A7DE}"/>
            </a:ext>
          </a:extLst>
        </xdr:cNvPr>
        <xdr:cNvPicPr>
          <a:picLocks noChangeAspect="1"/>
        </xdr:cNvPicPr>
      </xdr:nvPicPr>
      <xdr:blipFill>
        <a:blip xmlns:r="http://schemas.openxmlformats.org/officeDocument/2006/relationships" r:embed="rId71" cstate="screen">
          <a:extLst>
            <a:ext uri="{28A0092B-C50C-407E-A947-70E740481C1C}">
              <a14:useLocalDpi xmlns:a14="http://schemas.microsoft.com/office/drawing/2010/main"/>
            </a:ext>
          </a:extLst>
        </a:blip>
        <a:stretch>
          <a:fillRect/>
        </a:stretch>
      </xdr:blipFill>
      <xdr:spPr>
        <a:xfrm>
          <a:off x="414742" y="114292380"/>
          <a:ext cx="3825940" cy="2173605"/>
        </a:xfrm>
        <a:prstGeom prst="rect">
          <a:avLst/>
        </a:prstGeom>
      </xdr:spPr>
    </xdr:pic>
    <xdr:clientData/>
  </xdr:twoCellAnchor>
  <xdr:twoCellAnchor editAs="oneCell">
    <xdr:from>
      <xdr:col>7</xdr:col>
      <xdr:colOff>263752</xdr:colOff>
      <xdr:row>422</xdr:row>
      <xdr:rowOff>38100</xdr:rowOff>
    </xdr:from>
    <xdr:to>
      <xdr:col>11</xdr:col>
      <xdr:colOff>499323</xdr:colOff>
      <xdr:row>428</xdr:row>
      <xdr:rowOff>1133230</xdr:rowOff>
    </xdr:to>
    <xdr:pic>
      <xdr:nvPicPr>
        <xdr:cNvPr id="73" name="Imagen 72">
          <a:extLst>
            <a:ext uri="{FF2B5EF4-FFF2-40B4-BE49-F238E27FC236}">
              <a16:creationId xmlns:a16="http://schemas.microsoft.com/office/drawing/2014/main" id="{56CE6547-6BA1-4796-B7A1-FEE8BF292DB2}"/>
            </a:ext>
          </a:extLst>
        </xdr:cNvPr>
        <xdr:cNvPicPr>
          <a:picLocks noChangeAspect="1"/>
        </xdr:cNvPicPr>
      </xdr:nvPicPr>
      <xdr:blipFill>
        <a:blip xmlns:r="http://schemas.openxmlformats.org/officeDocument/2006/relationships" r:embed="rId72" cstate="screen">
          <a:extLst>
            <a:ext uri="{28A0092B-C50C-407E-A947-70E740481C1C}">
              <a14:useLocalDpi xmlns:a14="http://schemas.microsoft.com/office/drawing/2010/main"/>
            </a:ext>
          </a:extLst>
        </a:blip>
        <a:stretch>
          <a:fillRect/>
        </a:stretch>
      </xdr:blipFill>
      <xdr:spPr>
        <a:xfrm>
          <a:off x="4668112" y="114292380"/>
          <a:ext cx="4083671" cy="2192410"/>
        </a:xfrm>
        <a:prstGeom prst="rect">
          <a:avLst/>
        </a:prstGeom>
      </xdr:spPr>
    </xdr:pic>
    <xdr:clientData/>
  </xdr:twoCellAnchor>
  <xdr:twoCellAnchor editAs="oneCell">
    <xdr:from>
      <xdr:col>1</xdr:col>
      <xdr:colOff>137527</xdr:colOff>
      <xdr:row>411</xdr:row>
      <xdr:rowOff>180974</xdr:rowOff>
    </xdr:from>
    <xdr:to>
      <xdr:col>6</xdr:col>
      <xdr:colOff>990073</xdr:colOff>
      <xdr:row>418</xdr:row>
      <xdr:rowOff>1162049</xdr:rowOff>
    </xdr:to>
    <xdr:pic>
      <xdr:nvPicPr>
        <xdr:cNvPr id="74" name="Imagen 73">
          <a:extLst>
            <a:ext uri="{FF2B5EF4-FFF2-40B4-BE49-F238E27FC236}">
              <a16:creationId xmlns:a16="http://schemas.microsoft.com/office/drawing/2014/main" id="{6C36F0A0-7495-4AAE-A5C8-AA480EAE6BCB}"/>
            </a:ext>
          </a:extLst>
        </xdr:cNvPr>
        <xdr:cNvPicPr>
          <a:picLocks noChangeAspect="1"/>
        </xdr:cNvPicPr>
      </xdr:nvPicPr>
      <xdr:blipFill>
        <a:blip xmlns:r="http://schemas.openxmlformats.org/officeDocument/2006/relationships" r:embed="rId73" cstate="screen">
          <a:extLst>
            <a:ext uri="{28A0092B-C50C-407E-A947-70E740481C1C}">
              <a14:useLocalDpi xmlns:a14="http://schemas.microsoft.com/office/drawing/2010/main"/>
            </a:ext>
          </a:extLst>
        </a:blip>
        <a:stretch>
          <a:fillRect/>
        </a:stretch>
      </xdr:blipFill>
      <xdr:spPr>
        <a:xfrm>
          <a:off x="381367" y="111303434"/>
          <a:ext cx="3892926" cy="226123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E25DC57-6362-4467-AB86-453C651DF3D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D7DF6C26-FB39-4CEE-B392-D2EDD71B225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142896</xdr:colOff>
      <xdr:row>87</xdr:row>
      <xdr:rowOff>76967</xdr:rowOff>
    </xdr:from>
    <xdr:to>
      <xdr:col>6</xdr:col>
      <xdr:colOff>904935</xdr:colOff>
      <xdr:row>98</xdr:row>
      <xdr:rowOff>115042</xdr:rowOff>
    </xdr:to>
    <xdr:pic>
      <xdr:nvPicPr>
        <xdr:cNvPr id="4" name="Imagen 3">
          <a:extLst>
            <a:ext uri="{FF2B5EF4-FFF2-40B4-BE49-F238E27FC236}">
              <a16:creationId xmlns:a16="http://schemas.microsoft.com/office/drawing/2014/main" id="{A9B53649-2AF8-41FF-90CF-7DF1D2F9E615}"/>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386736" y="16703807"/>
          <a:ext cx="3802419" cy="2049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272840</xdr:colOff>
      <xdr:row>87</xdr:row>
      <xdr:rowOff>61876</xdr:rowOff>
    </xdr:from>
    <xdr:to>
      <xdr:col>11</xdr:col>
      <xdr:colOff>332319</xdr:colOff>
      <xdr:row>98</xdr:row>
      <xdr:rowOff>121197</xdr:rowOff>
    </xdr:to>
    <xdr:pic>
      <xdr:nvPicPr>
        <xdr:cNvPr id="5" name="Imagen 4">
          <a:extLst>
            <a:ext uri="{FF2B5EF4-FFF2-40B4-BE49-F238E27FC236}">
              <a16:creationId xmlns:a16="http://schemas.microsoft.com/office/drawing/2014/main" id="{907AA152-EA20-41D0-A09B-8244A57D185F}"/>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4677200" y="16688716"/>
          <a:ext cx="3907579" cy="2071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86032</xdr:colOff>
      <xdr:row>8</xdr:row>
      <xdr:rowOff>97903</xdr:rowOff>
    </xdr:from>
    <xdr:to>
      <xdr:col>6</xdr:col>
      <xdr:colOff>999818</xdr:colOff>
      <xdr:row>17</xdr:row>
      <xdr:rowOff>149748</xdr:rowOff>
    </xdr:to>
    <xdr:pic>
      <xdr:nvPicPr>
        <xdr:cNvPr id="6" name="Imagen 5">
          <a:extLst>
            <a:ext uri="{FF2B5EF4-FFF2-40B4-BE49-F238E27FC236}">
              <a16:creationId xmlns:a16="http://schemas.microsoft.com/office/drawing/2014/main" id="{D28EDB3A-7ADF-49EF-B721-87C532917883}"/>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329872" y="2201023"/>
          <a:ext cx="3954166" cy="1697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51782</xdr:colOff>
      <xdr:row>7</xdr:row>
      <xdr:rowOff>146028</xdr:rowOff>
    </xdr:from>
    <xdr:to>
      <xdr:col>11</xdr:col>
      <xdr:colOff>548294</xdr:colOff>
      <xdr:row>17</xdr:row>
      <xdr:rowOff>179726</xdr:rowOff>
    </xdr:to>
    <xdr:pic>
      <xdr:nvPicPr>
        <xdr:cNvPr id="7" name="Imagen 6">
          <a:extLst>
            <a:ext uri="{FF2B5EF4-FFF2-40B4-BE49-F238E27FC236}">
              <a16:creationId xmlns:a16="http://schemas.microsoft.com/office/drawing/2014/main" id="{232F3480-C376-4BED-B3EA-A77454C656DF}"/>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4456142" y="2066268"/>
          <a:ext cx="4344612" cy="1862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57150</xdr:colOff>
      <xdr:row>56</xdr:row>
      <xdr:rowOff>9525</xdr:rowOff>
    </xdr:from>
    <xdr:to>
      <xdr:col>11</xdr:col>
      <xdr:colOff>573693</xdr:colOff>
      <xdr:row>66</xdr:row>
      <xdr:rowOff>47504</xdr:rowOff>
    </xdr:to>
    <xdr:pic>
      <xdr:nvPicPr>
        <xdr:cNvPr id="8" name="Imagen 7">
          <a:extLst>
            <a:ext uri="{FF2B5EF4-FFF2-40B4-BE49-F238E27FC236}">
              <a16:creationId xmlns:a16="http://schemas.microsoft.com/office/drawing/2014/main" id="{0A77C477-9FA2-4232-BB08-03E773726D4F}"/>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4461510" y="10936605"/>
          <a:ext cx="4364643" cy="186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87462</xdr:colOff>
      <xdr:row>56</xdr:row>
      <xdr:rowOff>84287</xdr:rowOff>
    </xdr:from>
    <xdr:to>
      <xdr:col>6</xdr:col>
      <xdr:colOff>1001248</xdr:colOff>
      <xdr:row>65</xdr:row>
      <xdr:rowOff>145237</xdr:rowOff>
    </xdr:to>
    <xdr:pic>
      <xdr:nvPicPr>
        <xdr:cNvPr id="9" name="Imagen 8">
          <a:extLst>
            <a:ext uri="{FF2B5EF4-FFF2-40B4-BE49-F238E27FC236}">
              <a16:creationId xmlns:a16="http://schemas.microsoft.com/office/drawing/2014/main" id="{78CE74CF-9DB8-42CD-BBAC-688B60C4D281}"/>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331302" y="11011367"/>
          <a:ext cx="3954166" cy="17068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92311</xdr:colOff>
      <xdr:row>24</xdr:row>
      <xdr:rowOff>113917</xdr:rowOff>
    </xdr:from>
    <xdr:to>
      <xdr:col>6</xdr:col>
      <xdr:colOff>1003064</xdr:colOff>
      <xdr:row>33</xdr:row>
      <xdr:rowOff>171833</xdr:rowOff>
    </xdr:to>
    <xdr:pic>
      <xdr:nvPicPr>
        <xdr:cNvPr id="10" name="Imagen 9">
          <a:extLst>
            <a:ext uri="{FF2B5EF4-FFF2-40B4-BE49-F238E27FC236}">
              <a16:creationId xmlns:a16="http://schemas.microsoft.com/office/drawing/2014/main" id="{D65A7231-B56A-470D-9A10-63A1D936732C}"/>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336151" y="5158357"/>
          <a:ext cx="3951133" cy="1703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45105</xdr:colOff>
      <xdr:row>24</xdr:row>
      <xdr:rowOff>41253</xdr:rowOff>
    </xdr:from>
    <xdr:to>
      <xdr:col>11</xdr:col>
      <xdr:colOff>554970</xdr:colOff>
      <xdr:row>34</xdr:row>
      <xdr:rowOff>82571</xdr:rowOff>
    </xdr:to>
    <xdr:pic>
      <xdr:nvPicPr>
        <xdr:cNvPr id="11" name="Imagen 10">
          <a:extLst>
            <a:ext uri="{FF2B5EF4-FFF2-40B4-BE49-F238E27FC236}">
              <a16:creationId xmlns:a16="http://schemas.microsoft.com/office/drawing/2014/main" id="{E7809E99-F6CF-4C49-B642-B843C2769C86}"/>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4449465" y="5085693"/>
          <a:ext cx="4357965" cy="18701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89066</xdr:colOff>
      <xdr:row>40</xdr:row>
      <xdr:rowOff>107428</xdr:rowOff>
    </xdr:from>
    <xdr:to>
      <xdr:col>6</xdr:col>
      <xdr:colOff>996784</xdr:colOff>
      <xdr:row>49</xdr:row>
      <xdr:rowOff>159273</xdr:rowOff>
    </xdr:to>
    <xdr:pic>
      <xdr:nvPicPr>
        <xdr:cNvPr id="12" name="Imagen 11">
          <a:extLst>
            <a:ext uri="{FF2B5EF4-FFF2-40B4-BE49-F238E27FC236}">
              <a16:creationId xmlns:a16="http://schemas.microsoft.com/office/drawing/2014/main" id="{FA19B34B-9E9F-4AD6-A7D5-955AD030414D}"/>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332906" y="8093188"/>
          <a:ext cx="3948098" cy="1697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83233</xdr:colOff>
      <xdr:row>39</xdr:row>
      <xdr:rowOff>183912</xdr:rowOff>
    </xdr:from>
    <xdr:to>
      <xdr:col>11</xdr:col>
      <xdr:colOff>579745</xdr:colOff>
      <xdr:row>50</xdr:row>
      <xdr:rowOff>21377</xdr:rowOff>
    </xdr:to>
    <xdr:pic>
      <xdr:nvPicPr>
        <xdr:cNvPr id="13" name="Imagen 12">
          <a:extLst>
            <a:ext uri="{FF2B5EF4-FFF2-40B4-BE49-F238E27FC236}">
              <a16:creationId xmlns:a16="http://schemas.microsoft.com/office/drawing/2014/main" id="{D8A50FEE-D7BB-4467-A6FA-232CE8BF5900}"/>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4487593" y="7986792"/>
          <a:ext cx="4344612" cy="1849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76198</xdr:colOff>
      <xdr:row>153</xdr:row>
      <xdr:rowOff>52951</xdr:rowOff>
    </xdr:from>
    <xdr:to>
      <xdr:col>6</xdr:col>
      <xdr:colOff>998606</xdr:colOff>
      <xdr:row>164</xdr:row>
      <xdr:rowOff>127174</xdr:rowOff>
    </xdr:to>
    <xdr:pic>
      <xdr:nvPicPr>
        <xdr:cNvPr id="14" name="Imagen 13">
          <a:extLst>
            <a:ext uri="{FF2B5EF4-FFF2-40B4-BE49-F238E27FC236}">
              <a16:creationId xmlns:a16="http://schemas.microsoft.com/office/drawing/2014/main" id="{C962DFD6-0D1C-4BF9-8C0C-94C8DAEDE933}"/>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20038" y="30563431"/>
          <a:ext cx="3962788" cy="2085903"/>
        </a:xfrm>
        <a:prstGeom prst="rect">
          <a:avLst/>
        </a:prstGeom>
      </xdr:spPr>
    </xdr:pic>
    <xdr:clientData/>
  </xdr:twoCellAnchor>
  <xdr:twoCellAnchor editAs="oneCell">
    <xdr:from>
      <xdr:col>1</xdr:col>
      <xdr:colOff>58887</xdr:colOff>
      <xdr:row>72</xdr:row>
      <xdr:rowOff>102332</xdr:rowOff>
    </xdr:from>
    <xdr:to>
      <xdr:col>6</xdr:col>
      <xdr:colOff>972673</xdr:colOff>
      <xdr:row>81</xdr:row>
      <xdr:rowOff>157212</xdr:rowOff>
    </xdr:to>
    <xdr:pic>
      <xdr:nvPicPr>
        <xdr:cNvPr id="15" name="Imagen 14">
          <a:extLst>
            <a:ext uri="{FF2B5EF4-FFF2-40B4-BE49-F238E27FC236}">
              <a16:creationId xmlns:a16="http://schemas.microsoft.com/office/drawing/2014/main" id="{7D2ED60D-C3FC-42BB-A7A5-28FB2C1B4914}"/>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302727" y="13970732"/>
          <a:ext cx="3954166" cy="170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74409</xdr:colOff>
      <xdr:row>72</xdr:row>
      <xdr:rowOff>23038</xdr:rowOff>
    </xdr:from>
    <xdr:to>
      <xdr:col>11</xdr:col>
      <xdr:colOff>577599</xdr:colOff>
      <xdr:row>82</xdr:row>
      <xdr:rowOff>61017</xdr:rowOff>
    </xdr:to>
    <xdr:pic>
      <xdr:nvPicPr>
        <xdr:cNvPr id="16" name="Imagen 15">
          <a:extLst>
            <a:ext uri="{FF2B5EF4-FFF2-40B4-BE49-F238E27FC236}">
              <a16:creationId xmlns:a16="http://schemas.microsoft.com/office/drawing/2014/main" id="{110AA239-F45C-4308-BFEC-BB32888567D1}"/>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4478769" y="13891438"/>
          <a:ext cx="4351290" cy="186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516467</xdr:colOff>
      <xdr:row>152</xdr:row>
      <xdr:rowOff>95197</xdr:rowOff>
    </xdr:from>
    <xdr:to>
      <xdr:col>11</xdr:col>
      <xdr:colOff>177389</xdr:colOff>
      <xdr:row>165</xdr:row>
      <xdr:rowOff>75197</xdr:rowOff>
    </xdr:to>
    <xdr:pic>
      <xdr:nvPicPr>
        <xdr:cNvPr id="17" name="Imagen 16">
          <a:extLst>
            <a:ext uri="{FF2B5EF4-FFF2-40B4-BE49-F238E27FC236}">
              <a16:creationId xmlns:a16="http://schemas.microsoft.com/office/drawing/2014/main" id="{0F2D6307-B5BB-490C-86EC-7D2BC4C0EB52}"/>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920827" y="30430417"/>
          <a:ext cx="3509022" cy="2349820"/>
        </a:xfrm>
        <a:prstGeom prst="rect">
          <a:avLst/>
        </a:prstGeom>
      </xdr:spPr>
    </xdr:pic>
    <xdr:clientData/>
  </xdr:twoCellAnchor>
  <xdr:twoCellAnchor editAs="oneCell">
    <xdr:from>
      <xdr:col>2</xdr:col>
      <xdr:colOff>158504</xdr:colOff>
      <xdr:row>168</xdr:row>
      <xdr:rowOff>114053</xdr:rowOff>
    </xdr:from>
    <xdr:to>
      <xdr:col>6</xdr:col>
      <xdr:colOff>707237</xdr:colOff>
      <xdr:row>181</xdr:row>
      <xdr:rowOff>85181</xdr:rowOff>
    </xdr:to>
    <xdr:pic>
      <xdr:nvPicPr>
        <xdr:cNvPr id="18" name="Imagen 17">
          <a:extLst>
            <a:ext uri="{FF2B5EF4-FFF2-40B4-BE49-F238E27FC236}">
              <a16:creationId xmlns:a16="http://schemas.microsoft.com/office/drawing/2014/main" id="{39E77E62-E148-4B58-A6BB-7C0DB9D83CBD}"/>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722384" y="33382973"/>
          <a:ext cx="3269073" cy="2340948"/>
        </a:xfrm>
        <a:prstGeom prst="rect">
          <a:avLst/>
        </a:prstGeom>
      </xdr:spPr>
    </xdr:pic>
    <xdr:clientData/>
  </xdr:twoCellAnchor>
  <xdr:twoCellAnchor editAs="oneCell">
    <xdr:from>
      <xdr:col>1</xdr:col>
      <xdr:colOff>155089</xdr:colOff>
      <xdr:row>338</xdr:row>
      <xdr:rowOff>293711</xdr:rowOff>
    </xdr:from>
    <xdr:to>
      <xdr:col>6</xdr:col>
      <xdr:colOff>957375</xdr:colOff>
      <xdr:row>345</xdr:row>
      <xdr:rowOff>57618</xdr:rowOff>
    </xdr:to>
    <xdr:pic>
      <xdr:nvPicPr>
        <xdr:cNvPr id="19" name="Imagen 18">
          <a:extLst>
            <a:ext uri="{FF2B5EF4-FFF2-40B4-BE49-F238E27FC236}">
              <a16:creationId xmlns:a16="http://schemas.microsoft.com/office/drawing/2014/main" id="{13FE933C-C18F-4A82-9359-6DBF1C64A1B8}"/>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98929" y="75525971"/>
          <a:ext cx="3842666" cy="2057527"/>
        </a:xfrm>
        <a:prstGeom prst="rect">
          <a:avLst/>
        </a:prstGeom>
      </xdr:spPr>
    </xdr:pic>
    <xdr:clientData/>
  </xdr:twoCellAnchor>
  <xdr:twoCellAnchor editAs="oneCell">
    <xdr:from>
      <xdr:col>7</xdr:col>
      <xdr:colOff>69604</xdr:colOff>
      <xdr:row>338</xdr:row>
      <xdr:rowOff>168276</xdr:rowOff>
    </xdr:from>
    <xdr:to>
      <xdr:col>11</xdr:col>
      <xdr:colOff>461834</xdr:colOff>
      <xdr:row>345</xdr:row>
      <xdr:rowOff>154474</xdr:rowOff>
    </xdr:to>
    <xdr:pic>
      <xdr:nvPicPr>
        <xdr:cNvPr id="20" name="Imagen 19">
          <a:extLst>
            <a:ext uri="{FF2B5EF4-FFF2-40B4-BE49-F238E27FC236}">
              <a16:creationId xmlns:a16="http://schemas.microsoft.com/office/drawing/2014/main" id="{C586E499-2900-48CB-8979-957E5BF91BCC}"/>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473964" y="75400536"/>
          <a:ext cx="4240330" cy="2279818"/>
        </a:xfrm>
        <a:prstGeom prst="rect">
          <a:avLst/>
        </a:prstGeom>
      </xdr:spPr>
    </xdr:pic>
    <xdr:clientData/>
  </xdr:twoCellAnchor>
  <xdr:twoCellAnchor editAs="oneCell">
    <xdr:from>
      <xdr:col>1</xdr:col>
      <xdr:colOff>137104</xdr:colOff>
      <xdr:row>348</xdr:row>
      <xdr:rowOff>241525</xdr:rowOff>
    </xdr:from>
    <xdr:to>
      <xdr:col>6</xdr:col>
      <xdr:colOff>939390</xdr:colOff>
      <xdr:row>355</xdr:row>
      <xdr:rowOff>14550</xdr:rowOff>
    </xdr:to>
    <xdr:pic>
      <xdr:nvPicPr>
        <xdr:cNvPr id="21" name="Imagen 20">
          <a:extLst>
            <a:ext uri="{FF2B5EF4-FFF2-40B4-BE49-F238E27FC236}">
              <a16:creationId xmlns:a16="http://schemas.microsoft.com/office/drawing/2014/main" id="{570DB553-805D-4A77-9C28-0A3BBACD9CBD}"/>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380944" y="78628465"/>
          <a:ext cx="3842666" cy="2066645"/>
        </a:xfrm>
        <a:prstGeom prst="rect">
          <a:avLst/>
        </a:prstGeom>
      </xdr:spPr>
    </xdr:pic>
    <xdr:clientData/>
  </xdr:twoCellAnchor>
  <xdr:twoCellAnchor editAs="oneCell">
    <xdr:from>
      <xdr:col>7</xdr:col>
      <xdr:colOff>144805</xdr:colOff>
      <xdr:row>348</xdr:row>
      <xdr:rowOff>126668</xdr:rowOff>
    </xdr:from>
    <xdr:to>
      <xdr:col>11</xdr:col>
      <xdr:colOff>529511</xdr:colOff>
      <xdr:row>355</xdr:row>
      <xdr:rowOff>110358</xdr:rowOff>
    </xdr:to>
    <xdr:pic>
      <xdr:nvPicPr>
        <xdr:cNvPr id="22" name="Imagen 21">
          <a:extLst>
            <a:ext uri="{FF2B5EF4-FFF2-40B4-BE49-F238E27FC236}">
              <a16:creationId xmlns:a16="http://schemas.microsoft.com/office/drawing/2014/main" id="{CA532B98-5D78-4D07-871B-F50D2FDAD5E1}"/>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549165" y="78513608"/>
          <a:ext cx="4232806" cy="2277310"/>
        </a:xfrm>
        <a:prstGeom prst="rect">
          <a:avLst/>
        </a:prstGeom>
      </xdr:spPr>
    </xdr:pic>
    <xdr:clientData/>
  </xdr:twoCellAnchor>
  <xdr:twoCellAnchor editAs="oneCell">
    <xdr:from>
      <xdr:col>1</xdr:col>
      <xdr:colOff>170518</xdr:colOff>
      <xdr:row>358</xdr:row>
      <xdr:rowOff>239244</xdr:rowOff>
    </xdr:from>
    <xdr:to>
      <xdr:col>6</xdr:col>
      <xdr:colOff>970523</xdr:colOff>
      <xdr:row>365</xdr:row>
      <xdr:rowOff>16830</xdr:rowOff>
    </xdr:to>
    <xdr:pic>
      <xdr:nvPicPr>
        <xdr:cNvPr id="23" name="Imagen 22">
          <a:extLst>
            <a:ext uri="{FF2B5EF4-FFF2-40B4-BE49-F238E27FC236}">
              <a16:creationId xmlns:a16="http://schemas.microsoft.com/office/drawing/2014/main" id="{E6967705-C600-4A06-8E95-DCFDC51F47DF}"/>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14358" y="81780864"/>
          <a:ext cx="3840385" cy="2071206"/>
        </a:xfrm>
        <a:prstGeom prst="rect">
          <a:avLst/>
        </a:prstGeom>
      </xdr:spPr>
    </xdr:pic>
    <xdr:clientData/>
  </xdr:twoCellAnchor>
  <xdr:twoCellAnchor editAs="oneCell">
    <xdr:from>
      <xdr:col>7</xdr:col>
      <xdr:colOff>132771</xdr:colOff>
      <xdr:row>358</xdr:row>
      <xdr:rowOff>162258</xdr:rowOff>
    </xdr:from>
    <xdr:to>
      <xdr:col>11</xdr:col>
      <xdr:colOff>522493</xdr:colOff>
      <xdr:row>365</xdr:row>
      <xdr:rowOff>150965</xdr:rowOff>
    </xdr:to>
    <xdr:pic>
      <xdr:nvPicPr>
        <xdr:cNvPr id="24" name="Imagen 23">
          <a:extLst>
            <a:ext uri="{FF2B5EF4-FFF2-40B4-BE49-F238E27FC236}">
              <a16:creationId xmlns:a16="http://schemas.microsoft.com/office/drawing/2014/main" id="{547B93C9-26E2-4B0D-A461-E589AB66D60C}"/>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537131" y="81703878"/>
          <a:ext cx="4237822" cy="2282327"/>
        </a:xfrm>
        <a:prstGeom prst="rect">
          <a:avLst/>
        </a:prstGeom>
      </xdr:spPr>
    </xdr:pic>
    <xdr:clientData/>
  </xdr:twoCellAnchor>
  <xdr:twoCellAnchor editAs="oneCell">
    <xdr:from>
      <xdr:col>1</xdr:col>
      <xdr:colOff>185946</xdr:colOff>
      <xdr:row>317</xdr:row>
      <xdr:rowOff>308200</xdr:rowOff>
    </xdr:from>
    <xdr:to>
      <xdr:col>6</xdr:col>
      <xdr:colOff>983671</xdr:colOff>
      <xdr:row>324</xdr:row>
      <xdr:rowOff>81225</xdr:rowOff>
    </xdr:to>
    <xdr:pic>
      <xdr:nvPicPr>
        <xdr:cNvPr id="25" name="Imagen 24">
          <a:extLst>
            <a:ext uri="{FF2B5EF4-FFF2-40B4-BE49-F238E27FC236}">
              <a16:creationId xmlns:a16="http://schemas.microsoft.com/office/drawing/2014/main" id="{ED189457-7105-410F-8762-BD337A2A2B37}"/>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29786" y="68446240"/>
          <a:ext cx="3838105" cy="2066645"/>
        </a:xfrm>
        <a:prstGeom prst="rect">
          <a:avLst/>
        </a:prstGeom>
      </xdr:spPr>
    </xdr:pic>
    <xdr:clientData/>
  </xdr:twoCellAnchor>
  <xdr:twoCellAnchor editAs="oneCell">
    <xdr:from>
      <xdr:col>1</xdr:col>
      <xdr:colOff>185946</xdr:colOff>
      <xdr:row>327</xdr:row>
      <xdr:rowOff>292772</xdr:rowOff>
    </xdr:from>
    <xdr:to>
      <xdr:col>6</xdr:col>
      <xdr:colOff>983671</xdr:colOff>
      <xdr:row>334</xdr:row>
      <xdr:rowOff>68077</xdr:rowOff>
    </xdr:to>
    <xdr:pic>
      <xdr:nvPicPr>
        <xdr:cNvPr id="26" name="Imagen 25">
          <a:extLst>
            <a:ext uri="{FF2B5EF4-FFF2-40B4-BE49-F238E27FC236}">
              <a16:creationId xmlns:a16="http://schemas.microsoft.com/office/drawing/2014/main" id="{BA9FFDFB-0B63-4938-B114-0584984B9964}"/>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29786" y="71585492"/>
          <a:ext cx="3838105" cy="2068925"/>
        </a:xfrm>
        <a:prstGeom prst="rect">
          <a:avLst/>
        </a:prstGeom>
      </xdr:spPr>
    </xdr:pic>
    <xdr:clientData/>
  </xdr:twoCellAnchor>
  <xdr:twoCellAnchor editAs="oneCell">
    <xdr:from>
      <xdr:col>7</xdr:col>
      <xdr:colOff>336064</xdr:colOff>
      <xdr:row>317</xdr:row>
      <xdr:rowOff>252390</xdr:rowOff>
    </xdr:from>
    <xdr:to>
      <xdr:col>11</xdr:col>
      <xdr:colOff>347775</xdr:colOff>
      <xdr:row>324</xdr:row>
      <xdr:rowOff>32255</xdr:rowOff>
    </xdr:to>
    <xdr:pic>
      <xdr:nvPicPr>
        <xdr:cNvPr id="27" name="Imagen 26">
          <a:extLst>
            <a:ext uri="{FF2B5EF4-FFF2-40B4-BE49-F238E27FC236}">
              <a16:creationId xmlns:a16="http://schemas.microsoft.com/office/drawing/2014/main" id="{4ECD2DBA-33F3-46D4-BCE2-59652C52B724}"/>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4740424" y="68390430"/>
          <a:ext cx="3859811" cy="2073485"/>
        </a:xfrm>
        <a:prstGeom prst="rect">
          <a:avLst/>
        </a:prstGeom>
      </xdr:spPr>
    </xdr:pic>
    <xdr:clientData/>
  </xdr:twoCellAnchor>
  <xdr:twoCellAnchor editAs="oneCell">
    <xdr:from>
      <xdr:col>1</xdr:col>
      <xdr:colOff>195471</xdr:colOff>
      <xdr:row>438</xdr:row>
      <xdr:rowOff>70075</xdr:rowOff>
    </xdr:from>
    <xdr:to>
      <xdr:col>6</xdr:col>
      <xdr:colOff>993196</xdr:colOff>
      <xdr:row>444</xdr:row>
      <xdr:rowOff>1033725</xdr:rowOff>
    </xdr:to>
    <xdr:pic>
      <xdr:nvPicPr>
        <xdr:cNvPr id="28" name="Imagen 27">
          <a:extLst>
            <a:ext uri="{FF2B5EF4-FFF2-40B4-BE49-F238E27FC236}">
              <a16:creationId xmlns:a16="http://schemas.microsoft.com/office/drawing/2014/main" id="{B526CAD3-459A-4A2A-9F0E-A23ECD76389C}"/>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39311" y="100798855"/>
          <a:ext cx="3838105" cy="2060930"/>
        </a:xfrm>
        <a:prstGeom prst="rect">
          <a:avLst/>
        </a:prstGeom>
      </xdr:spPr>
    </xdr:pic>
    <xdr:clientData/>
  </xdr:twoCellAnchor>
  <xdr:twoCellAnchor editAs="oneCell">
    <xdr:from>
      <xdr:col>7</xdr:col>
      <xdr:colOff>116230</xdr:colOff>
      <xdr:row>437</xdr:row>
      <xdr:rowOff>162258</xdr:rowOff>
    </xdr:from>
    <xdr:to>
      <xdr:col>11</xdr:col>
      <xdr:colOff>500936</xdr:colOff>
      <xdr:row>444</xdr:row>
      <xdr:rowOff>1151090</xdr:rowOff>
    </xdr:to>
    <xdr:pic>
      <xdr:nvPicPr>
        <xdr:cNvPr id="29" name="Imagen 28">
          <a:extLst>
            <a:ext uri="{FF2B5EF4-FFF2-40B4-BE49-F238E27FC236}">
              <a16:creationId xmlns:a16="http://schemas.microsoft.com/office/drawing/2014/main" id="{10DD1006-BA03-4E65-A8FD-9C8BB2861C4F}"/>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520590" y="100708158"/>
          <a:ext cx="4232806" cy="2268992"/>
        </a:xfrm>
        <a:prstGeom prst="rect">
          <a:avLst/>
        </a:prstGeom>
      </xdr:spPr>
    </xdr:pic>
    <xdr:clientData/>
  </xdr:twoCellAnchor>
  <xdr:twoCellAnchor editAs="oneCell">
    <xdr:from>
      <xdr:col>1</xdr:col>
      <xdr:colOff>132418</xdr:colOff>
      <xdr:row>385</xdr:row>
      <xdr:rowOff>88184</xdr:rowOff>
    </xdr:from>
    <xdr:to>
      <xdr:col>6</xdr:col>
      <xdr:colOff>932423</xdr:colOff>
      <xdr:row>396</xdr:row>
      <xdr:rowOff>110734</xdr:rowOff>
    </xdr:to>
    <xdr:pic>
      <xdr:nvPicPr>
        <xdr:cNvPr id="30" name="Imagen 29">
          <a:extLst>
            <a:ext uri="{FF2B5EF4-FFF2-40B4-BE49-F238E27FC236}">
              <a16:creationId xmlns:a16="http://schemas.microsoft.com/office/drawing/2014/main" id="{06BB3163-EE50-40AA-8473-1392B4C3317D}"/>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376258" y="87901064"/>
          <a:ext cx="3840385" cy="2034230"/>
        </a:xfrm>
        <a:prstGeom prst="rect">
          <a:avLst/>
        </a:prstGeom>
      </xdr:spPr>
    </xdr:pic>
    <xdr:clientData/>
  </xdr:twoCellAnchor>
  <xdr:twoCellAnchor editAs="oneCell">
    <xdr:from>
      <xdr:col>7</xdr:col>
      <xdr:colOff>144805</xdr:colOff>
      <xdr:row>369</xdr:row>
      <xdr:rowOff>12368</xdr:rowOff>
    </xdr:from>
    <xdr:to>
      <xdr:col>11</xdr:col>
      <xdr:colOff>529511</xdr:colOff>
      <xdr:row>381</xdr:row>
      <xdr:rowOff>43683</xdr:rowOff>
    </xdr:to>
    <xdr:pic>
      <xdr:nvPicPr>
        <xdr:cNvPr id="31" name="Imagen 30">
          <a:extLst>
            <a:ext uri="{FF2B5EF4-FFF2-40B4-BE49-F238E27FC236}">
              <a16:creationId xmlns:a16="http://schemas.microsoft.com/office/drawing/2014/main" id="{F8E4959C-B282-48BC-867F-4A448792EA4D}"/>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549165" y="84891548"/>
          <a:ext cx="4232806" cy="2225875"/>
        </a:xfrm>
        <a:prstGeom prst="rect">
          <a:avLst/>
        </a:prstGeom>
      </xdr:spPr>
    </xdr:pic>
    <xdr:clientData/>
  </xdr:twoCellAnchor>
  <xdr:twoCellAnchor editAs="oneCell">
    <xdr:from>
      <xdr:col>1</xdr:col>
      <xdr:colOff>142875</xdr:colOff>
      <xdr:row>369</xdr:row>
      <xdr:rowOff>104775</xdr:rowOff>
    </xdr:from>
    <xdr:to>
      <xdr:col>6</xdr:col>
      <xdr:colOff>940600</xdr:colOff>
      <xdr:row>380</xdr:row>
      <xdr:rowOff>115925</xdr:rowOff>
    </xdr:to>
    <xdr:pic>
      <xdr:nvPicPr>
        <xdr:cNvPr id="32" name="Imagen 31">
          <a:extLst>
            <a:ext uri="{FF2B5EF4-FFF2-40B4-BE49-F238E27FC236}">
              <a16:creationId xmlns:a16="http://schemas.microsoft.com/office/drawing/2014/main" id="{BFF7876A-07C2-4F3D-A7B2-82F225B02111}"/>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86715" y="84983955"/>
          <a:ext cx="3838105" cy="2022830"/>
        </a:xfrm>
        <a:prstGeom prst="rect">
          <a:avLst/>
        </a:prstGeom>
      </xdr:spPr>
    </xdr:pic>
    <xdr:clientData/>
  </xdr:twoCellAnchor>
  <xdr:twoCellAnchor editAs="oneCell">
    <xdr:from>
      <xdr:col>7</xdr:col>
      <xdr:colOff>84147</xdr:colOff>
      <xdr:row>400</xdr:row>
      <xdr:rowOff>149226</xdr:rowOff>
    </xdr:from>
    <xdr:to>
      <xdr:col>11</xdr:col>
      <xdr:colOff>466345</xdr:colOff>
      <xdr:row>413</xdr:row>
      <xdr:rowOff>169</xdr:rowOff>
    </xdr:to>
    <xdr:pic>
      <xdr:nvPicPr>
        <xdr:cNvPr id="33" name="Imagen 32">
          <a:extLst>
            <a:ext uri="{FF2B5EF4-FFF2-40B4-BE49-F238E27FC236}">
              <a16:creationId xmlns:a16="http://schemas.microsoft.com/office/drawing/2014/main" id="{EACA4B72-5B64-4AB8-86B7-E9FEF9012D0F}"/>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488507" y="90712926"/>
          <a:ext cx="4230298" cy="2228383"/>
        </a:xfrm>
        <a:prstGeom prst="rect">
          <a:avLst/>
        </a:prstGeom>
      </xdr:spPr>
    </xdr:pic>
    <xdr:clientData/>
  </xdr:twoCellAnchor>
  <xdr:twoCellAnchor editAs="oneCell">
    <xdr:from>
      <xdr:col>1</xdr:col>
      <xdr:colOff>157371</xdr:colOff>
      <xdr:row>401</xdr:row>
      <xdr:rowOff>98650</xdr:rowOff>
    </xdr:from>
    <xdr:to>
      <xdr:col>6</xdr:col>
      <xdr:colOff>955096</xdr:colOff>
      <xdr:row>412</xdr:row>
      <xdr:rowOff>109800</xdr:rowOff>
    </xdr:to>
    <xdr:pic>
      <xdr:nvPicPr>
        <xdr:cNvPr id="34" name="Imagen 33">
          <a:extLst>
            <a:ext uri="{FF2B5EF4-FFF2-40B4-BE49-F238E27FC236}">
              <a16:creationId xmlns:a16="http://schemas.microsoft.com/office/drawing/2014/main" id="{B2B7FE08-A048-4A43-921C-DDE077E68C1F}"/>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401211" y="90845230"/>
          <a:ext cx="3838105" cy="2022830"/>
        </a:xfrm>
        <a:prstGeom prst="rect">
          <a:avLst/>
        </a:prstGeom>
      </xdr:spPr>
    </xdr:pic>
    <xdr:clientData/>
  </xdr:twoCellAnchor>
  <xdr:twoCellAnchor editAs="oneCell">
    <xdr:from>
      <xdr:col>7</xdr:col>
      <xdr:colOff>100687</xdr:colOff>
      <xdr:row>384</xdr:row>
      <xdr:rowOff>183818</xdr:rowOff>
    </xdr:from>
    <xdr:to>
      <xdr:col>11</xdr:col>
      <xdr:colOff>487902</xdr:colOff>
      <xdr:row>397</xdr:row>
      <xdr:rowOff>24633</xdr:rowOff>
    </xdr:to>
    <xdr:pic>
      <xdr:nvPicPr>
        <xdr:cNvPr id="35" name="Imagen 34">
          <a:extLst>
            <a:ext uri="{FF2B5EF4-FFF2-40B4-BE49-F238E27FC236}">
              <a16:creationId xmlns:a16="http://schemas.microsoft.com/office/drawing/2014/main" id="{30D80FCC-DB0A-4BBB-85DA-3140DB6054D9}"/>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505047" y="87813818"/>
          <a:ext cx="4235315" cy="2218255"/>
        </a:xfrm>
        <a:prstGeom prst="rect">
          <a:avLst/>
        </a:prstGeom>
      </xdr:spPr>
    </xdr:pic>
    <xdr:clientData/>
  </xdr:twoCellAnchor>
  <xdr:twoCellAnchor editAs="oneCell">
    <xdr:from>
      <xdr:col>7</xdr:col>
      <xdr:colOff>110212</xdr:colOff>
      <xdr:row>416</xdr:row>
      <xdr:rowOff>124158</xdr:rowOff>
    </xdr:from>
    <xdr:to>
      <xdr:col>11</xdr:col>
      <xdr:colOff>497427</xdr:colOff>
      <xdr:row>423</xdr:row>
      <xdr:rowOff>541490</xdr:rowOff>
    </xdr:to>
    <xdr:pic>
      <xdr:nvPicPr>
        <xdr:cNvPr id="36" name="Imagen 35">
          <a:extLst>
            <a:ext uri="{FF2B5EF4-FFF2-40B4-BE49-F238E27FC236}">
              <a16:creationId xmlns:a16="http://schemas.microsoft.com/office/drawing/2014/main" id="{A248035F-DCEF-4D22-A7FD-10D64A6328E8}"/>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514572" y="93621558"/>
          <a:ext cx="4235315" cy="2276612"/>
        </a:xfrm>
        <a:prstGeom prst="rect">
          <a:avLst/>
        </a:prstGeom>
      </xdr:spPr>
    </xdr:pic>
    <xdr:clientData/>
  </xdr:twoCellAnchor>
  <xdr:twoCellAnchor editAs="oneCell">
    <xdr:from>
      <xdr:col>1</xdr:col>
      <xdr:colOff>166896</xdr:colOff>
      <xdr:row>417</xdr:row>
      <xdr:rowOff>12925</xdr:rowOff>
    </xdr:from>
    <xdr:to>
      <xdr:col>6</xdr:col>
      <xdr:colOff>964621</xdr:colOff>
      <xdr:row>423</xdr:row>
      <xdr:rowOff>405075</xdr:rowOff>
    </xdr:to>
    <xdr:pic>
      <xdr:nvPicPr>
        <xdr:cNvPr id="37" name="Imagen 36">
          <a:extLst>
            <a:ext uri="{FF2B5EF4-FFF2-40B4-BE49-F238E27FC236}">
              <a16:creationId xmlns:a16="http://schemas.microsoft.com/office/drawing/2014/main" id="{D130F4DF-F002-4A75-97D7-7D93DEA6DE92}"/>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410736" y="93693205"/>
          <a:ext cx="3838105" cy="2068550"/>
        </a:xfrm>
        <a:prstGeom prst="rect">
          <a:avLst/>
        </a:prstGeom>
      </xdr:spPr>
    </xdr:pic>
    <xdr:clientData/>
  </xdr:twoCellAnchor>
  <xdr:twoCellAnchor editAs="oneCell">
    <xdr:from>
      <xdr:col>7</xdr:col>
      <xdr:colOff>324259</xdr:colOff>
      <xdr:row>169</xdr:row>
      <xdr:rowOff>108175</xdr:rowOff>
    </xdr:from>
    <xdr:to>
      <xdr:col>11</xdr:col>
      <xdr:colOff>340529</xdr:colOff>
      <xdr:row>180</xdr:row>
      <xdr:rowOff>119325</xdr:rowOff>
    </xdr:to>
    <xdr:pic>
      <xdr:nvPicPr>
        <xdr:cNvPr id="38" name="Imagen 37">
          <a:extLst>
            <a:ext uri="{FF2B5EF4-FFF2-40B4-BE49-F238E27FC236}">
              <a16:creationId xmlns:a16="http://schemas.microsoft.com/office/drawing/2014/main" id="{E1CBC817-792D-4CC6-830C-CBD4CF3E2AC4}"/>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728619" y="33552355"/>
          <a:ext cx="3864370" cy="2022830"/>
        </a:xfrm>
        <a:prstGeom prst="rect">
          <a:avLst/>
        </a:prstGeom>
      </xdr:spPr>
    </xdr:pic>
    <xdr:clientData/>
  </xdr:twoCellAnchor>
  <xdr:twoCellAnchor editAs="oneCell">
    <xdr:from>
      <xdr:col>1</xdr:col>
      <xdr:colOff>144224</xdr:colOff>
      <xdr:row>185</xdr:row>
      <xdr:rowOff>66453</xdr:rowOff>
    </xdr:from>
    <xdr:to>
      <xdr:col>6</xdr:col>
      <xdr:colOff>939669</xdr:colOff>
      <xdr:row>196</xdr:row>
      <xdr:rowOff>75323</xdr:rowOff>
    </xdr:to>
    <xdr:pic>
      <xdr:nvPicPr>
        <xdr:cNvPr id="39" name="Imagen 38">
          <a:extLst>
            <a:ext uri="{FF2B5EF4-FFF2-40B4-BE49-F238E27FC236}">
              <a16:creationId xmlns:a16="http://schemas.microsoft.com/office/drawing/2014/main" id="{32926B1C-91DC-4A2C-8B18-5D36475444BC}"/>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388064" y="36444333"/>
          <a:ext cx="3835825" cy="2020550"/>
        </a:xfrm>
        <a:prstGeom prst="rect">
          <a:avLst/>
        </a:prstGeom>
      </xdr:spPr>
    </xdr:pic>
    <xdr:clientData/>
  </xdr:twoCellAnchor>
  <xdr:twoCellAnchor editAs="oneCell">
    <xdr:from>
      <xdr:col>8</xdr:col>
      <xdr:colOff>923485</xdr:colOff>
      <xdr:row>184</xdr:row>
      <xdr:rowOff>45519</xdr:rowOff>
    </xdr:from>
    <xdr:to>
      <xdr:col>10</xdr:col>
      <xdr:colOff>76022</xdr:colOff>
      <xdr:row>197</xdr:row>
      <xdr:rowOff>124832</xdr:rowOff>
    </xdr:to>
    <xdr:pic>
      <xdr:nvPicPr>
        <xdr:cNvPr id="40" name="Imagen 39">
          <a:extLst>
            <a:ext uri="{FF2B5EF4-FFF2-40B4-BE49-F238E27FC236}">
              <a16:creationId xmlns:a16="http://schemas.microsoft.com/office/drawing/2014/main" id="{CEC92F4C-AF58-4707-A620-B28F99B3B7C5}"/>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5914585" y="36248139"/>
          <a:ext cx="1491877" cy="2449133"/>
        </a:xfrm>
        <a:prstGeom prst="rect">
          <a:avLst/>
        </a:prstGeom>
      </xdr:spPr>
    </xdr:pic>
    <xdr:clientData/>
  </xdr:twoCellAnchor>
  <xdr:twoCellAnchor editAs="oneCell">
    <xdr:from>
      <xdr:col>3</xdr:col>
      <xdr:colOff>370414</xdr:colOff>
      <xdr:row>200</xdr:row>
      <xdr:rowOff>42137</xdr:rowOff>
    </xdr:from>
    <xdr:to>
      <xdr:col>5</xdr:col>
      <xdr:colOff>495749</xdr:colOff>
      <xdr:row>213</xdr:row>
      <xdr:rowOff>118690</xdr:rowOff>
    </xdr:to>
    <xdr:pic>
      <xdr:nvPicPr>
        <xdr:cNvPr id="41" name="Imagen 40">
          <a:extLst>
            <a:ext uri="{FF2B5EF4-FFF2-40B4-BE49-F238E27FC236}">
              <a16:creationId xmlns:a16="http://schemas.microsoft.com/office/drawing/2014/main" id="{45A4227B-2C4A-47EE-9F49-CADC49ECC57D}"/>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1505794" y="39178457"/>
          <a:ext cx="1458835" cy="2446373"/>
        </a:xfrm>
        <a:prstGeom prst="rect">
          <a:avLst/>
        </a:prstGeom>
      </xdr:spPr>
    </xdr:pic>
    <xdr:clientData/>
  </xdr:twoCellAnchor>
  <xdr:twoCellAnchor editAs="oneCell">
    <xdr:from>
      <xdr:col>7</xdr:col>
      <xdr:colOff>150822</xdr:colOff>
      <xdr:row>201</xdr:row>
      <xdr:rowOff>2843</xdr:rowOff>
    </xdr:from>
    <xdr:to>
      <xdr:col>11</xdr:col>
      <xdr:colOff>533020</xdr:colOff>
      <xdr:row>213</xdr:row>
      <xdr:rowOff>34158</xdr:rowOff>
    </xdr:to>
    <xdr:pic>
      <xdr:nvPicPr>
        <xdr:cNvPr id="42" name="Imagen 41">
          <a:extLst>
            <a:ext uri="{FF2B5EF4-FFF2-40B4-BE49-F238E27FC236}">
              <a16:creationId xmlns:a16="http://schemas.microsoft.com/office/drawing/2014/main" id="{C87D6484-3716-4C26-980F-6E0E9B5C6D92}"/>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4555182" y="39314423"/>
          <a:ext cx="4230298" cy="2225875"/>
        </a:xfrm>
        <a:prstGeom prst="rect">
          <a:avLst/>
        </a:prstGeom>
      </xdr:spPr>
    </xdr:pic>
    <xdr:clientData/>
  </xdr:twoCellAnchor>
  <xdr:twoCellAnchor editAs="oneCell">
    <xdr:from>
      <xdr:col>1</xdr:col>
      <xdr:colOff>165200</xdr:colOff>
      <xdr:row>218</xdr:row>
      <xdr:rowOff>92747</xdr:rowOff>
    </xdr:from>
    <xdr:to>
      <xdr:col>6</xdr:col>
      <xdr:colOff>962925</xdr:colOff>
      <xdr:row>229</xdr:row>
      <xdr:rowOff>106177</xdr:rowOff>
    </xdr:to>
    <xdr:pic>
      <xdr:nvPicPr>
        <xdr:cNvPr id="43" name="Imagen 42">
          <a:extLst>
            <a:ext uri="{FF2B5EF4-FFF2-40B4-BE49-F238E27FC236}">
              <a16:creationId xmlns:a16="http://schemas.microsoft.com/office/drawing/2014/main" id="{0D982B67-968E-4917-AE8E-9038D684745B}"/>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409040" y="43275287"/>
          <a:ext cx="3838105" cy="2025110"/>
        </a:xfrm>
        <a:prstGeom prst="rect">
          <a:avLst/>
        </a:prstGeom>
      </xdr:spPr>
    </xdr:pic>
    <xdr:clientData/>
  </xdr:twoCellAnchor>
  <xdr:twoCellAnchor editAs="oneCell">
    <xdr:from>
      <xdr:col>7</xdr:col>
      <xdr:colOff>106705</xdr:colOff>
      <xdr:row>234</xdr:row>
      <xdr:rowOff>14877</xdr:rowOff>
    </xdr:from>
    <xdr:to>
      <xdr:col>11</xdr:col>
      <xdr:colOff>491411</xdr:colOff>
      <xdr:row>246</xdr:row>
      <xdr:rowOff>41175</xdr:rowOff>
    </xdr:to>
    <xdr:pic>
      <xdr:nvPicPr>
        <xdr:cNvPr id="44" name="Imagen 43">
          <a:extLst>
            <a:ext uri="{FF2B5EF4-FFF2-40B4-BE49-F238E27FC236}">
              <a16:creationId xmlns:a16="http://schemas.microsoft.com/office/drawing/2014/main" id="{78A0029E-AC0E-415D-BEFD-E330DDE9C2ED}"/>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4511065" y="46070157"/>
          <a:ext cx="4232806" cy="2220858"/>
        </a:xfrm>
        <a:prstGeom prst="rect">
          <a:avLst/>
        </a:prstGeom>
      </xdr:spPr>
    </xdr:pic>
    <xdr:clientData/>
  </xdr:twoCellAnchor>
  <xdr:twoCellAnchor editAs="oneCell">
    <xdr:from>
      <xdr:col>1</xdr:col>
      <xdr:colOff>170518</xdr:colOff>
      <xdr:row>234</xdr:row>
      <xdr:rowOff>66453</xdr:rowOff>
    </xdr:from>
    <xdr:to>
      <xdr:col>6</xdr:col>
      <xdr:colOff>970523</xdr:colOff>
      <xdr:row>245</xdr:row>
      <xdr:rowOff>75323</xdr:rowOff>
    </xdr:to>
    <xdr:pic>
      <xdr:nvPicPr>
        <xdr:cNvPr id="45" name="Imagen 44">
          <a:extLst>
            <a:ext uri="{FF2B5EF4-FFF2-40B4-BE49-F238E27FC236}">
              <a16:creationId xmlns:a16="http://schemas.microsoft.com/office/drawing/2014/main" id="{9888F323-3C41-46CA-B3D2-00C87B2ECC7F}"/>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414358" y="46121733"/>
          <a:ext cx="3840385" cy="2020550"/>
        </a:xfrm>
        <a:prstGeom prst="rect">
          <a:avLst/>
        </a:prstGeom>
      </xdr:spPr>
    </xdr:pic>
    <xdr:clientData/>
  </xdr:twoCellAnchor>
  <xdr:twoCellAnchor editAs="oneCell">
    <xdr:from>
      <xdr:col>7</xdr:col>
      <xdr:colOff>281196</xdr:colOff>
      <xdr:row>219</xdr:row>
      <xdr:rowOff>53307</xdr:rowOff>
    </xdr:from>
    <xdr:to>
      <xdr:col>11</xdr:col>
      <xdr:colOff>288346</xdr:colOff>
      <xdr:row>230</xdr:row>
      <xdr:rowOff>59896</xdr:rowOff>
    </xdr:to>
    <xdr:pic>
      <xdr:nvPicPr>
        <xdr:cNvPr id="46" name="Imagen 45">
          <a:extLst>
            <a:ext uri="{FF2B5EF4-FFF2-40B4-BE49-F238E27FC236}">
              <a16:creationId xmlns:a16="http://schemas.microsoft.com/office/drawing/2014/main" id="{7E457B3A-1A75-4B2F-B66C-E88A643621D1}"/>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4685556" y="43418727"/>
          <a:ext cx="3855250" cy="2018269"/>
        </a:xfrm>
        <a:prstGeom prst="rect">
          <a:avLst/>
        </a:prstGeom>
      </xdr:spPr>
    </xdr:pic>
    <xdr:clientData/>
  </xdr:twoCellAnchor>
  <xdr:twoCellAnchor editAs="oneCell">
    <xdr:from>
      <xdr:col>1</xdr:col>
      <xdr:colOff>166896</xdr:colOff>
      <xdr:row>250</xdr:row>
      <xdr:rowOff>104553</xdr:rowOff>
    </xdr:from>
    <xdr:to>
      <xdr:col>6</xdr:col>
      <xdr:colOff>964621</xdr:colOff>
      <xdr:row>261</xdr:row>
      <xdr:rowOff>113423</xdr:rowOff>
    </xdr:to>
    <xdr:pic>
      <xdr:nvPicPr>
        <xdr:cNvPr id="47" name="Imagen 46">
          <a:extLst>
            <a:ext uri="{FF2B5EF4-FFF2-40B4-BE49-F238E27FC236}">
              <a16:creationId xmlns:a16="http://schemas.microsoft.com/office/drawing/2014/main" id="{6EE2A834-C3C8-4ED3-8684-4F54DC91EBA5}"/>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410736" y="49101153"/>
          <a:ext cx="3838105" cy="2020550"/>
        </a:xfrm>
        <a:prstGeom prst="rect">
          <a:avLst/>
        </a:prstGeom>
      </xdr:spPr>
    </xdr:pic>
    <xdr:clientData/>
  </xdr:twoCellAnchor>
  <xdr:twoCellAnchor editAs="oneCell">
    <xdr:from>
      <xdr:col>7</xdr:col>
      <xdr:colOff>185414</xdr:colOff>
      <xdr:row>265</xdr:row>
      <xdr:rowOff>100602</xdr:rowOff>
    </xdr:from>
    <xdr:to>
      <xdr:col>11</xdr:col>
      <xdr:colOff>565104</xdr:colOff>
      <xdr:row>277</xdr:row>
      <xdr:rowOff>136425</xdr:rowOff>
    </xdr:to>
    <xdr:pic>
      <xdr:nvPicPr>
        <xdr:cNvPr id="48" name="Imagen 47">
          <a:extLst>
            <a:ext uri="{FF2B5EF4-FFF2-40B4-BE49-F238E27FC236}">
              <a16:creationId xmlns:a16="http://schemas.microsoft.com/office/drawing/2014/main" id="{F410EBD9-309A-44D5-8E47-2C403FCC711B}"/>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4589774" y="51855642"/>
          <a:ext cx="4227790" cy="2222763"/>
        </a:xfrm>
        <a:prstGeom prst="rect">
          <a:avLst/>
        </a:prstGeom>
      </xdr:spPr>
    </xdr:pic>
    <xdr:clientData/>
  </xdr:twoCellAnchor>
  <xdr:twoCellAnchor editAs="oneCell">
    <xdr:from>
      <xdr:col>7</xdr:col>
      <xdr:colOff>112722</xdr:colOff>
      <xdr:row>249</xdr:row>
      <xdr:rowOff>174293</xdr:rowOff>
    </xdr:from>
    <xdr:to>
      <xdr:col>11</xdr:col>
      <xdr:colOff>494920</xdr:colOff>
      <xdr:row>262</xdr:row>
      <xdr:rowOff>15108</xdr:rowOff>
    </xdr:to>
    <xdr:pic>
      <xdr:nvPicPr>
        <xdr:cNvPr id="49" name="Imagen 48">
          <a:extLst>
            <a:ext uri="{FF2B5EF4-FFF2-40B4-BE49-F238E27FC236}">
              <a16:creationId xmlns:a16="http://schemas.microsoft.com/office/drawing/2014/main" id="{34CD6243-ED6B-4903-A2C1-03A3CBACAACE}"/>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4517082" y="48988013"/>
          <a:ext cx="4230298" cy="2218255"/>
        </a:xfrm>
        <a:prstGeom prst="rect">
          <a:avLst/>
        </a:prstGeom>
      </xdr:spPr>
    </xdr:pic>
    <xdr:clientData/>
  </xdr:twoCellAnchor>
  <xdr:twoCellAnchor editAs="oneCell">
    <xdr:from>
      <xdr:col>1</xdr:col>
      <xdr:colOff>185946</xdr:colOff>
      <xdr:row>266</xdr:row>
      <xdr:rowOff>24732</xdr:rowOff>
    </xdr:from>
    <xdr:to>
      <xdr:col>6</xdr:col>
      <xdr:colOff>983671</xdr:colOff>
      <xdr:row>277</xdr:row>
      <xdr:rowOff>31321</xdr:rowOff>
    </xdr:to>
    <xdr:pic>
      <xdr:nvPicPr>
        <xdr:cNvPr id="50" name="Imagen 49">
          <a:extLst>
            <a:ext uri="{FF2B5EF4-FFF2-40B4-BE49-F238E27FC236}">
              <a16:creationId xmlns:a16="http://schemas.microsoft.com/office/drawing/2014/main" id="{A6439683-04CB-4C95-B41A-89DCBEFF29B4}"/>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429786" y="51955032"/>
          <a:ext cx="3838105" cy="2018269"/>
        </a:xfrm>
        <a:prstGeom prst="rect">
          <a:avLst/>
        </a:prstGeom>
      </xdr:spPr>
    </xdr:pic>
    <xdr:clientData/>
  </xdr:twoCellAnchor>
  <xdr:twoCellAnchor editAs="oneCell">
    <xdr:from>
      <xdr:col>1</xdr:col>
      <xdr:colOff>164614</xdr:colOff>
      <xdr:row>281</xdr:row>
      <xdr:rowOff>149897</xdr:rowOff>
    </xdr:from>
    <xdr:to>
      <xdr:col>6</xdr:col>
      <xdr:colOff>966900</xdr:colOff>
      <xdr:row>292</xdr:row>
      <xdr:rowOff>163327</xdr:rowOff>
    </xdr:to>
    <xdr:pic>
      <xdr:nvPicPr>
        <xdr:cNvPr id="51" name="Imagen 50">
          <a:extLst>
            <a:ext uri="{FF2B5EF4-FFF2-40B4-BE49-F238E27FC236}">
              <a16:creationId xmlns:a16="http://schemas.microsoft.com/office/drawing/2014/main" id="{46BA76C2-A7BE-4403-A729-9C6AC81FFEAB}"/>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408454" y="54861497"/>
          <a:ext cx="3842666" cy="2025110"/>
        </a:xfrm>
        <a:prstGeom prst="rect">
          <a:avLst/>
        </a:prstGeom>
      </xdr:spPr>
    </xdr:pic>
    <xdr:clientData/>
  </xdr:twoCellAnchor>
  <xdr:twoCellAnchor editAs="oneCell">
    <xdr:from>
      <xdr:col>7</xdr:col>
      <xdr:colOff>103197</xdr:colOff>
      <xdr:row>281</xdr:row>
      <xdr:rowOff>72027</xdr:rowOff>
    </xdr:from>
    <xdr:to>
      <xdr:col>11</xdr:col>
      <xdr:colOff>485395</xdr:colOff>
      <xdr:row>293</xdr:row>
      <xdr:rowOff>98325</xdr:rowOff>
    </xdr:to>
    <xdr:pic>
      <xdr:nvPicPr>
        <xdr:cNvPr id="52" name="Imagen 51">
          <a:extLst>
            <a:ext uri="{FF2B5EF4-FFF2-40B4-BE49-F238E27FC236}">
              <a16:creationId xmlns:a16="http://schemas.microsoft.com/office/drawing/2014/main" id="{18F45BC2-902B-4158-AF05-CF4FF6BFE73F}"/>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4507557" y="54783627"/>
          <a:ext cx="4230298" cy="2220858"/>
        </a:xfrm>
        <a:prstGeom prst="rect">
          <a:avLst/>
        </a:prstGeom>
      </xdr:spPr>
    </xdr:pic>
    <xdr:clientData/>
  </xdr:twoCellAnchor>
  <xdr:twoCellAnchor editAs="oneCell">
    <xdr:from>
      <xdr:col>1</xdr:col>
      <xdr:colOff>160993</xdr:colOff>
      <xdr:row>296</xdr:row>
      <xdr:rowOff>317725</xdr:rowOff>
    </xdr:from>
    <xdr:to>
      <xdr:col>6</xdr:col>
      <xdr:colOff>960998</xdr:colOff>
      <xdr:row>303</xdr:row>
      <xdr:rowOff>90750</xdr:rowOff>
    </xdr:to>
    <xdr:pic>
      <xdr:nvPicPr>
        <xdr:cNvPr id="53" name="Imagen 52">
          <a:extLst>
            <a:ext uri="{FF2B5EF4-FFF2-40B4-BE49-F238E27FC236}">
              <a16:creationId xmlns:a16="http://schemas.microsoft.com/office/drawing/2014/main" id="{00A50E8C-1BC7-4F94-B822-F1F168F0CC68}"/>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404833" y="57787765"/>
          <a:ext cx="3840385" cy="2066645"/>
        </a:xfrm>
        <a:prstGeom prst="rect">
          <a:avLst/>
        </a:prstGeom>
      </xdr:spPr>
    </xdr:pic>
    <xdr:clientData/>
  </xdr:twoCellAnchor>
  <xdr:twoCellAnchor editAs="oneCell">
    <xdr:from>
      <xdr:col>7</xdr:col>
      <xdr:colOff>112722</xdr:colOff>
      <xdr:row>296</xdr:row>
      <xdr:rowOff>195852</xdr:rowOff>
    </xdr:from>
    <xdr:to>
      <xdr:col>11</xdr:col>
      <xdr:colOff>494920</xdr:colOff>
      <xdr:row>303</xdr:row>
      <xdr:rowOff>174525</xdr:rowOff>
    </xdr:to>
    <xdr:pic>
      <xdr:nvPicPr>
        <xdr:cNvPr id="54" name="Imagen 53">
          <a:extLst>
            <a:ext uri="{FF2B5EF4-FFF2-40B4-BE49-F238E27FC236}">
              <a16:creationId xmlns:a16="http://schemas.microsoft.com/office/drawing/2014/main" id="{FF039BA3-DDBE-490D-B291-BDA513EC6EAC}"/>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4517082" y="57665892"/>
          <a:ext cx="4230298" cy="2272293"/>
        </a:xfrm>
        <a:prstGeom prst="rect">
          <a:avLst/>
        </a:prstGeom>
      </xdr:spPr>
    </xdr:pic>
    <xdr:clientData/>
  </xdr:twoCellAnchor>
  <xdr:twoCellAnchor editAs="oneCell">
    <xdr:from>
      <xdr:col>7</xdr:col>
      <xdr:colOff>112722</xdr:colOff>
      <xdr:row>306</xdr:row>
      <xdr:rowOff>145718</xdr:rowOff>
    </xdr:from>
    <xdr:to>
      <xdr:col>11</xdr:col>
      <xdr:colOff>494920</xdr:colOff>
      <xdr:row>313</xdr:row>
      <xdr:rowOff>196083</xdr:rowOff>
    </xdr:to>
    <xdr:pic>
      <xdr:nvPicPr>
        <xdr:cNvPr id="55" name="Imagen 54">
          <a:extLst>
            <a:ext uri="{FF2B5EF4-FFF2-40B4-BE49-F238E27FC236}">
              <a16:creationId xmlns:a16="http://schemas.microsoft.com/office/drawing/2014/main" id="{E0C88C98-3A05-49F7-91D1-752AE5D0E55E}"/>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4517082" y="60618038"/>
          <a:ext cx="4230298" cy="2290645"/>
        </a:xfrm>
        <a:prstGeom prst="rect">
          <a:avLst/>
        </a:prstGeom>
      </xdr:spPr>
    </xdr:pic>
    <xdr:clientData/>
  </xdr:twoCellAnchor>
  <xdr:twoCellAnchor editAs="oneCell">
    <xdr:from>
      <xdr:col>1</xdr:col>
      <xdr:colOff>126514</xdr:colOff>
      <xdr:row>306</xdr:row>
      <xdr:rowOff>226097</xdr:rowOff>
    </xdr:from>
    <xdr:to>
      <xdr:col>6</xdr:col>
      <xdr:colOff>928800</xdr:colOff>
      <xdr:row>313</xdr:row>
      <xdr:rowOff>68077</xdr:rowOff>
    </xdr:to>
    <xdr:pic>
      <xdr:nvPicPr>
        <xdr:cNvPr id="56" name="Imagen 55">
          <a:extLst>
            <a:ext uri="{FF2B5EF4-FFF2-40B4-BE49-F238E27FC236}">
              <a16:creationId xmlns:a16="http://schemas.microsoft.com/office/drawing/2014/main" id="{D95BF006-4543-47CC-8762-E72BED6FE195}"/>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370354" y="60698417"/>
          <a:ext cx="3842666" cy="2082260"/>
        </a:xfrm>
        <a:prstGeom prst="rect">
          <a:avLst/>
        </a:prstGeom>
      </xdr:spPr>
    </xdr:pic>
    <xdr:clientData/>
  </xdr:twoCellAnchor>
  <xdr:twoCellAnchor editAs="oneCell">
    <xdr:from>
      <xdr:col>7</xdr:col>
      <xdr:colOff>465354</xdr:colOff>
      <xdr:row>119</xdr:row>
      <xdr:rowOff>80058</xdr:rowOff>
    </xdr:from>
    <xdr:to>
      <xdr:col>11</xdr:col>
      <xdr:colOff>133504</xdr:colOff>
      <xdr:row>132</xdr:row>
      <xdr:rowOff>166681</xdr:rowOff>
    </xdr:to>
    <xdr:pic>
      <xdr:nvPicPr>
        <xdr:cNvPr id="57" name="Imagen 56">
          <a:extLst>
            <a:ext uri="{FF2B5EF4-FFF2-40B4-BE49-F238E27FC236}">
              <a16:creationId xmlns:a16="http://schemas.microsoft.com/office/drawing/2014/main" id="{E4DFEBC0-A100-4EAE-845D-65CBC1D20049}"/>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4869714" y="23763018"/>
          <a:ext cx="3516250" cy="2456443"/>
        </a:xfrm>
        <a:prstGeom prst="rect">
          <a:avLst/>
        </a:prstGeom>
      </xdr:spPr>
    </xdr:pic>
    <xdr:clientData/>
  </xdr:twoCellAnchor>
  <xdr:twoCellAnchor editAs="oneCell">
    <xdr:from>
      <xdr:col>1</xdr:col>
      <xdr:colOff>274854</xdr:colOff>
      <xdr:row>119</xdr:row>
      <xdr:rowOff>57669</xdr:rowOff>
    </xdr:from>
    <xdr:to>
      <xdr:col>6</xdr:col>
      <xdr:colOff>733579</xdr:colOff>
      <xdr:row>132</xdr:row>
      <xdr:rowOff>150969</xdr:rowOff>
    </xdr:to>
    <xdr:pic>
      <xdr:nvPicPr>
        <xdr:cNvPr id="58" name="Imagen 57">
          <a:extLst>
            <a:ext uri="{FF2B5EF4-FFF2-40B4-BE49-F238E27FC236}">
              <a16:creationId xmlns:a16="http://schemas.microsoft.com/office/drawing/2014/main" id="{512CE002-FB78-4DB6-A526-3434158ED1EF}"/>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518694" y="23740629"/>
          <a:ext cx="3499105" cy="2463120"/>
        </a:xfrm>
        <a:prstGeom prst="rect">
          <a:avLst/>
        </a:prstGeom>
      </xdr:spPr>
    </xdr:pic>
    <xdr:clientData/>
  </xdr:twoCellAnchor>
  <xdr:twoCellAnchor editAs="oneCell">
    <xdr:from>
      <xdr:col>1</xdr:col>
      <xdr:colOff>255804</xdr:colOff>
      <xdr:row>135</xdr:row>
      <xdr:rowOff>57669</xdr:rowOff>
    </xdr:from>
    <xdr:to>
      <xdr:col>6</xdr:col>
      <xdr:colOff>714529</xdr:colOff>
      <xdr:row>148</xdr:row>
      <xdr:rowOff>150969</xdr:rowOff>
    </xdr:to>
    <xdr:pic>
      <xdr:nvPicPr>
        <xdr:cNvPr id="59" name="Imagen 58">
          <a:extLst>
            <a:ext uri="{FF2B5EF4-FFF2-40B4-BE49-F238E27FC236}">
              <a16:creationId xmlns:a16="http://schemas.microsoft.com/office/drawing/2014/main" id="{1A3764CA-6C7C-4BDB-853D-B95BAE76D156}"/>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499644" y="26674329"/>
          <a:ext cx="3499105" cy="2463120"/>
        </a:xfrm>
        <a:prstGeom prst="rect">
          <a:avLst/>
        </a:prstGeom>
      </xdr:spPr>
    </xdr:pic>
    <xdr:clientData/>
  </xdr:twoCellAnchor>
  <xdr:twoCellAnchor editAs="oneCell">
    <xdr:from>
      <xdr:col>7</xdr:col>
      <xdr:colOff>490837</xdr:colOff>
      <xdr:row>135</xdr:row>
      <xdr:rowOff>51237</xdr:rowOff>
    </xdr:from>
    <xdr:to>
      <xdr:col>11</xdr:col>
      <xdr:colOff>155647</xdr:colOff>
      <xdr:row>148</xdr:row>
      <xdr:rowOff>147875</xdr:rowOff>
    </xdr:to>
    <xdr:pic>
      <xdr:nvPicPr>
        <xdr:cNvPr id="60" name="Imagen 59">
          <a:extLst>
            <a:ext uri="{FF2B5EF4-FFF2-40B4-BE49-F238E27FC236}">
              <a16:creationId xmlns:a16="http://schemas.microsoft.com/office/drawing/2014/main" id="{C46BF123-9734-4404-B3A2-63BDB637DFFF}"/>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4895197" y="26667897"/>
          <a:ext cx="3512910" cy="2466458"/>
        </a:xfrm>
        <a:prstGeom prst="rect">
          <a:avLst/>
        </a:prstGeom>
      </xdr:spPr>
    </xdr:pic>
    <xdr:clientData/>
  </xdr:twoCellAnchor>
  <xdr:twoCellAnchor editAs="oneCell">
    <xdr:from>
      <xdr:col>3</xdr:col>
      <xdr:colOff>325180</xdr:colOff>
      <xdr:row>426</xdr:row>
      <xdr:rowOff>99304</xdr:rowOff>
    </xdr:from>
    <xdr:to>
      <xdr:col>5</xdr:col>
      <xdr:colOff>766015</xdr:colOff>
      <xdr:row>433</xdr:row>
      <xdr:rowOff>1072271</xdr:rowOff>
    </xdr:to>
    <xdr:pic>
      <xdr:nvPicPr>
        <xdr:cNvPr id="61" name="Imagen 60">
          <a:extLst>
            <a:ext uri="{FF2B5EF4-FFF2-40B4-BE49-F238E27FC236}">
              <a16:creationId xmlns:a16="http://schemas.microsoft.com/office/drawing/2014/main" id="{1F85A868-5F05-4B9C-AE1D-F267572954B7}"/>
            </a:ext>
          </a:extLst>
        </xdr:cNvPr>
        <xdr:cNvPicPr>
          <a:picLocks noChangeAspect="1" noChangeArrowheads="1"/>
        </xdr:cNvPicPr>
      </xdr:nvPicPr>
      <xdr:blipFill>
        <a:blip xmlns:r="http://schemas.openxmlformats.org/officeDocument/2006/relationships" r:embed="rId60" cstate="screen">
          <a:extLst>
            <a:ext uri="{28A0092B-C50C-407E-A947-70E740481C1C}">
              <a14:useLocalDpi xmlns:a14="http://schemas.microsoft.com/office/drawing/2010/main"/>
            </a:ext>
          </a:extLst>
        </a:blip>
        <a:srcRect/>
        <a:stretch>
          <a:fillRect/>
        </a:stretch>
      </xdr:blipFill>
      <xdr:spPr bwMode="auto">
        <a:xfrm>
          <a:off x="1460560" y="96568504"/>
          <a:ext cx="1774335" cy="2253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66372</xdr:colOff>
      <xdr:row>103</xdr:row>
      <xdr:rowOff>106929</xdr:rowOff>
    </xdr:from>
    <xdr:to>
      <xdr:col>6</xdr:col>
      <xdr:colOff>724203</xdr:colOff>
      <xdr:row>116</xdr:row>
      <xdr:rowOff>102622</xdr:rowOff>
    </xdr:to>
    <xdr:pic>
      <xdr:nvPicPr>
        <xdr:cNvPr id="62" name="Imagen 61">
          <a:extLst>
            <a:ext uri="{FF2B5EF4-FFF2-40B4-BE49-F238E27FC236}">
              <a16:creationId xmlns:a16="http://schemas.microsoft.com/office/drawing/2014/main" id="{33B0F8A5-1E39-43B7-8DCC-928A3C902949}"/>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630252" y="20848569"/>
          <a:ext cx="3378171" cy="2373133"/>
        </a:xfrm>
        <a:prstGeom prst="rect">
          <a:avLst/>
        </a:prstGeom>
      </xdr:spPr>
    </xdr:pic>
    <xdr:clientData/>
  </xdr:twoCellAnchor>
  <xdr:twoCellAnchor editAs="oneCell">
    <xdr:from>
      <xdr:col>8</xdr:col>
      <xdr:colOff>25872</xdr:colOff>
      <xdr:row>103</xdr:row>
      <xdr:rowOff>95004</xdr:rowOff>
    </xdr:from>
    <xdr:to>
      <xdr:col>11</xdr:col>
      <xdr:colOff>150303</xdr:colOff>
      <xdr:row>116</xdr:row>
      <xdr:rowOff>90697</xdr:rowOff>
    </xdr:to>
    <xdr:pic>
      <xdr:nvPicPr>
        <xdr:cNvPr id="63" name="Imagen 62">
          <a:extLst>
            <a:ext uri="{FF2B5EF4-FFF2-40B4-BE49-F238E27FC236}">
              <a16:creationId xmlns:a16="http://schemas.microsoft.com/office/drawing/2014/main" id="{804568A0-9C44-4BA4-8772-ABFE8CFA836E}"/>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5016972" y="20836644"/>
          <a:ext cx="3385791" cy="2373133"/>
        </a:xfrm>
        <a:prstGeom prst="rect">
          <a:avLst/>
        </a:prstGeom>
      </xdr:spPr>
    </xdr:pic>
    <xdr:clientData/>
  </xdr:twoCellAnchor>
  <xdr:twoCellAnchor editAs="oneCell">
    <xdr:from>
      <xdr:col>2</xdr:col>
      <xdr:colOff>28272</xdr:colOff>
      <xdr:row>448</xdr:row>
      <xdr:rowOff>97404</xdr:rowOff>
    </xdr:from>
    <xdr:to>
      <xdr:col>6</xdr:col>
      <xdr:colOff>686103</xdr:colOff>
      <xdr:row>455</xdr:row>
      <xdr:rowOff>1236097</xdr:rowOff>
    </xdr:to>
    <xdr:pic>
      <xdr:nvPicPr>
        <xdr:cNvPr id="64" name="Imagen 63">
          <a:extLst>
            <a:ext uri="{FF2B5EF4-FFF2-40B4-BE49-F238E27FC236}">
              <a16:creationId xmlns:a16="http://schemas.microsoft.com/office/drawing/2014/main" id="{1C2106C8-7F3B-4B20-A297-EC38B14795DB}"/>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592152" y="104872404"/>
          <a:ext cx="3378171" cy="2418853"/>
        </a:xfrm>
        <a:prstGeom prst="rect">
          <a:avLst/>
        </a:prstGeom>
      </xdr:spPr>
    </xdr:pic>
    <xdr:clientData/>
  </xdr:twoCellAnchor>
  <xdr:twoCellAnchor editAs="oneCell">
    <xdr:from>
      <xdr:col>7</xdr:col>
      <xdr:colOff>473547</xdr:colOff>
      <xdr:row>458</xdr:row>
      <xdr:rowOff>66429</xdr:rowOff>
    </xdr:from>
    <xdr:to>
      <xdr:col>11</xdr:col>
      <xdr:colOff>26478</xdr:colOff>
      <xdr:row>465</xdr:row>
      <xdr:rowOff>1205122</xdr:rowOff>
    </xdr:to>
    <xdr:pic>
      <xdr:nvPicPr>
        <xdr:cNvPr id="65" name="Imagen 64">
          <a:extLst>
            <a:ext uri="{FF2B5EF4-FFF2-40B4-BE49-F238E27FC236}">
              <a16:creationId xmlns:a16="http://schemas.microsoft.com/office/drawing/2014/main" id="{7EF316C4-0E5B-451C-9B90-290EEA2BCAE9}"/>
            </a:ext>
          </a:extLst>
        </xdr:cNvPr>
        <xdr:cNvPicPr>
          <a:picLocks noChangeAspect="1"/>
        </xdr:cNvPicPr>
      </xdr:nvPicPr>
      <xdr:blipFill>
        <a:blip xmlns:r="http://schemas.openxmlformats.org/officeDocument/2006/relationships" r:embed="rId64" cstate="screen">
          <a:extLst>
            <a:ext uri="{28A0092B-C50C-407E-A947-70E740481C1C}">
              <a14:useLocalDpi xmlns:a14="http://schemas.microsoft.com/office/drawing/2010/main"/>
            </a:ext>
          </a:extLst>
        </a:blip>
        <a:stretch>
          <a:fillRect/>
        </a:stretch>
      </xdr:blipFill>
      <xdr:spPr>
        <a:xfrm>
          <a:off x="4877907" y="107820849"/>
          <a:ext cx="3401031" cy="2418853"/>
        </a:xfrm>
        <a:prstGeom prst="rect">
          <a:avLst/>
        </a:prstGeom>
      </xdr:spPr>
    </xdr:pic>
    <xdr:clientData/>
  </xdr:twoCellAnchor>
  <xdr:twoCellAnchor editAs="oneCell">
    <xdr:from>
      <xdr:col>1</xdr:col>
      <xdr:colOff>280647</xdr:colOff>
      <xdr:row>458</xdr:row>
      <xdr:rowOff>73554</xdr:rowOff>
    </xdr:from>
    <xdr:to>
      <xdr:col>6</xdr:col>
      <xdr:colOff>624153</xdr:colOff>
      <xdr:row>465</xdr:row>
      <xdr:rowOff>1212247</xdr:rowOff>
    </xdr:to>
    <xdr:pic>
      <xdr:nvPicPr>
        <xdr:cNvPr id="66" name="Imagen 65">
          <a:extLst>
            <a:ext uri="{FF2B5EF4-FFF2-40B4-BE49-F238E27FC236}">
              <a16:creationId xmlns:a16="http://schemas.microsoft.com/office/drawing/2014/main" id="{089CEAB4-DA87-4123-8420-D12EB95FDA0E}"/>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524487" y="107827974"/>
          <a:ext cx="3383886" cy="2418853"/>
        </a:xfrm>
        <a:prstGeom prst="rect">
          <a:avLst/>
        </a:prstGeom>
      </xdr:spPr>
    </xdr:pic>
    <xdr:clientData/>
  </xdr:twoCellAnchor>
  <xdr:twoCellAnchor editAs="oneCell">
    <xdr:from>
      <xdr:col>8</xdr:col>
      <xdr:colOff>268722</xdr:colOff>
      <xdr:row>448</xdr:row>
      <xdr:rowOff>80679</xdr:rowOff>
    </xdr:from>
    <xdr:to>
      <xdr:col>11</xdr:col>
      <xdr:colOff>393153</xdr:colOff>
      <xdr:row>455</xdr:row>
      <xdr:rowOff>1219372</xdr:rowOff>
    </xdr:to>
    <xdr:pic>
      <xdr:nvPicPr>
        <xdr:cNvPr id="67" name="Imagen 66">
          <a:extLst>
            <a:ext uri="{FF2B5EF4-FFF2-40B4-BE49-F238E27FC236}">
              <a16:creationId xmlns:a16="http://schemas.microsoft.com/office/drawing/2014/main" id="{BA6DA602-6461-4562-894B-71704712A1CD}"/>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5259822" y="104855679"/>
          <a:ext cx="3385791" cy="2418853"/>
        </a:xfrm>
        <a:prstGeom prst="rect">
          <a:avLst/>
        </a:prstGeom>
      </xdr:spPr>
    </xdr:pic>
    <xdr:clientData/>
  </xdr:twoCellAnchor>
  <xdr:twoCellAnchor editAs="oneCell">
    <xdr:from>
      <xdr:col>2</xdr:col>
      <xdr:colOff>6651</xdr:colOff>
      <xdr:row>469</xdr:row>
      <xdr:rowOff>83343</xdr:rowOff>
    </xdr:from>
    <xdr:to>
      <xdr:col>6</xdr:col>
      <xdr:colOff>723899</xdr:colOff>
      <xdr:row>476</xdr:row>
      <xdr:rowOff>1266599</xdr:rowOff>
    </xdr:to>
    <xdr:pic>
      <xdr:nvPicPr>
        <xdr:cNvPr id="68" name="Imagen 67">
          <a:extLst>
            <a:ext uri="{FF2B5EF4-FFF2-40B4-BE49-F238E27FC236}">
              <a16:creationId xmlns:a16="http://schemas.microsoft.com/office/drawing/2014/main" id="{266BE25F-4E60-4998-B701-2A77BB8A283B}"/>
            </a:ext>
          </a:extLst>
        </xdr:cNvPr>
        <xdr:cNvPicPr>
          <a:picLocks noChangeAspect="1"/>
        </xdr:cNvPicPr>
      </xdr:nvPicPr>
      <xdr:blipFill>
        <a:blip xmlns:r="http://schemas.openxmlformats.org/officeDocument/2006/relationships" r:embed="rId67" cstate="screen">
          <a:extLst>
            <a:ext uri="{28A0092B-C50C-407E-A947-70E740481C1C}">
              <a14:useLocalDpi xmlns:a14="http://schemas.microsoft.com/office/drawing/2010/main"/>
            </a:ext>
          </a:extLst>
        </a:blip>
        <a:stretch>
          <a:fillRect/>
        </a:stretch>
      </xdr:blipFill>
      <xdr:spPr>
        <a:xfrm>
          <a:off x="570531" y="112432623"/>
          <a:ext cx="3437588" cy="2463416"/>
        </a:xfrm>
        <a:prstGeom prst="rect">
          <a:avLst/>
        </a:prstGeom>
      </xdr:spPr>
    </xdr:pic>
    <xdr:clientData/>
  </xdr:twoCellAnchor>
  <xdr:twoCellAnchor editAs="oneCell">
    <xdr:from>
      <xdr:col>8</xdr:col>
      <xdr:colOff>95250</xdr:colOff>
      <xdr:row>499</xdr:row>
      <xdr:rowOff>93100</xdr:rowOff>
    </xdr:from>
    <xdr:to>
      <xdr:col>11</xdr:col>
      <xdr:colOff>124713</xdr:colOff>
      <xdr:row>506</xdr:row>
      <xdr:rowOff>1160566</xdr:rowOff>
    </xdr:to>
    <xdr:pic>
      <xdr:nvPicPr>
        <xdr:cNvPr id="69" name="Imagen 68">
          <a:extLst>
            <a:ext uri="{FF2B5EF4-FFF2-40B4-BE49-F238E27FC236}">
              <a16:creationId xmlns:a16="http://schemas.microsoft.com/office/drawing/2014/main" id="{C12BC059-D46C-4A86-A8ED-6582DC6F0F3D}"/>
            </a:ext>
          </a:extLst>
        </xdr:cNvPr>
        <xdr:cNvPicPr>
          <a:picLocks noChangeAspect="1"/>
        </xdr:cNvPicPr>
      </xdr:nvPicPr>
      <xdr:blipFill>
        <a:blip xmlns:r="http://schemas.openxmlformats.org/officeDocument/2006/relationships" r:embed="rId68" cstate="screen">
          <a:extLst>
            <a:ext uri="{28A0092B-C50C-407E-A947-70E740481C1C}">
              <a14:useLocalDpi xmlns:a14="http://schemas.microsoft.com/office/drawing/2010/main"/>
            </a:ext>
          </a:extLst>
        </a:blip>
        <a:stretch>
          <a:fillRect/>
        </a:stretch>
      </xdr:blipFill>
      <xdr:spPr>
        <a:xfrm rot="5400000">
          <a:off x="5557949" y="120688061"/>
          <a:ext cx="2347626" cy="3290823"/>
        </a:xfrm>
        <a:prstGeom prst="rect">
          <a:avLst/>
        </a:prstGeom>
      </xdr:spPr>
    </xdr:pic>
    <xdr:clientData/>
  </xdr:twoCellAnchor>
  <xdr:twoCellAnchor editAs="oneCell">
    <xdr:from>
      <xdr:col>8</xdr:col>
      <xdr:colOff>771526</xdr:colOff>
      <xdr:row>488</xdr:row>
      <xdr:rowOff>131776</xdr:rowOff>
    </xdr:from>
    <xdr:to>
      <xdr:col>10</xdr:col>
      <xdr:colOff>342901</xdr:colOff>
      <xdr:row>496</xdr:row>
      <xdr:rowOff>1071576</xdr:rowOff>
    </xdr:to>
    <xdr:pic>
      <xdr:nvPicPr>
        <xdr:cNvPr id="70" name="Imagen 69">
          <a:extLst>
            <a:ext uri="{FF2B5EF4-FFF2-40B4-BE49-F238E27FC236}">
              <a16:creationId xmlns:a16="http://schemas.microsoft.com/office/drawing/2014/main" id="{586B2A66-BC78-4E96-B453-74E974FB26E4}"/>
            </a:ext>
          </a:extLst>
        </xdr:cNvPr>
        <xdr:cNvPicPr>
          <a:picLocks noChangeAspect="1"/>
        </xdr:cNvPicPr>
      </xdr:nvPicPr>
      <xdr:blipFill>
        <a:blip xmlns:r="http://schemas.openxmlformats.org/officeDocument/2006/relationships" r:embed="rId69" cstate="screen">
          <a:extLst>
            <a:ext uri="{28A0092B-C50C-407E-A947-70E740481C1C}">
              <a14:useLocalDpi xmlns:a14="http://schemas.microsoft.com/office/drawing/2010/main"/>
            </a:ext>
          </a:extLst>
        </a:blip>
        <a:stretch>
          <a:fillRect/>
        </a:stretch>
      </xdr:blipFill>
      <xdr:spPr>
        <a:xfrm>
          <a:off x="5762626" y="118257016"/>
          <a:ext cx="1910715" cy="2410460"/>
        </a:xfrm>
        <a:prstGeom prst="rect">
          <a:avLst/>
        </a:prstGeom>
      </xdr:spPr>
    </xdr:pic>
    <xdr:clientData/>
  </xdr:twoCellAnchor>
  <xdr:twoCellAnchor editAs="oneCell">
    <xdr:from>
      <xdr:col>2</xdr:col>
      <xdr:colOff>114300</xdr:colOff>
      <xdr:row>489</xdr:row>
      <xdr:rowOff>51693</xdr:rowOff>
    </xdr:from>
    <xdr:to>
      <xdr:col>6</xdr:col>
      <xdr:colOff>572048</xdr:colOff>
      <xdr:row>496</xdr:row>
      <xdr:rowOff>1040324</xdr:rowOff>
    </xdr:to>
    <xdr:pic>
      <xdr:nvPicPr>
        <xdr:cNvPr id="71" name="Imagen 70">
          <a:extLst>
            <a:ext uri="{FF2B5EF4-FFF2-40B4-BE49-F238E27FC236}">
              <a16:creationId xmlns:a16="http://schemas.microsoft.com/office/drawing/2014/main" id="{7F719297-8826-4C20-A5F1-F2975D9DAA5A}"/>
            </a:ext>
          </a:extLst>
        </xdr:cNvPr>
        <xdr:cNvPicPr>
          <a:picLocks noChangeAspect="1"/>
        </xdr:cNvPicPr>
      </xdr:nvPicPr>
      <xdr:blipFill>
        <a:blip xmlns:r="http://schemas.openxmlformats.org/officeDocument/2006/relationships" r:embed="rId70" cstate="screen">
          <a:extLst>
            <a:ext uri="{28A0092B-C50C-407E-A947-70E740481C1C}">
              <a14:useLocalDpi xmlns:a14="http://schemas.microsoft.com/office/drawing/2010/main"/>
            </a:ext>
          </a:extLst>
        </a:blip>
        <a:stretch>
          <a:fillRect/>
        </a:stretch>
      </xdr:blipFill>
      <xdr:spPr>
        <a:xfrm>
          <a:off x="678180" y="118359813"/>
          <a:ext cx="3178088" cy="2276411"/>
        </a:xfrm>
        <a:prstGeom prst="rect">
          <a:avLst/>
        </a:prstGeom>
      </xdr:spPr>
    </xdr:pic>
    <xdr:clientData/>
  </xdr:twoCellAnchor>
  <xdr:twoCellAnchor editAs="oneCell">
    <xdr:from>
      <xdr:col>7</xdr:col>
      <xdr:colOff>520017</xdr:colOff>
      <xdr:row>480</xdr:row>
      <xdr:rowOff>75663</xdr:rowOff>
    </xdr:from>
    <xdr:to>
      <xdr:col>10</xdr:col>
      <xdr:colOff>819158</xdr:colOff>
      <xdr:row>486</xdr:row>
      <xdr:rowOff>1293000</xdr:rowOff>
    </xdr:to>
    <xdr:pic>
      <xdr:nvPicPr>
        <xdr:cNvPr id="72" name="Imagen 71">
          <a:extLst>
            <a:ext uri="{FF2B5EF4-FFF2-40B4-BE49-F238E27FC236}">
              <a16:creationId xmlns:a16="http://schemas.microsoft.com/office/drawing/2014/main" id="{290AD0AF-8C0F-43D9-8D51-838CF68F78F0}"/>
            </a:ext>
          </a:extLst>
        </xdr:cNvPr>
        <xdr:cNvPicPr>
          <a:picLocks noChangeAspect="1"/>
        </xdr:cNvPicPr>
      </xdr:nvPicPr>
      <xdr:blipFill>
        <a:blip xmlns:r="http://schemas.openxmlformats.org/officeDocument/2006/relationships" r:embed="rId71" cstate="screen">
          <a:extLst>
            <a:ext uri="{28A0092B-C50C-407E-A947-70E740481C1C}">
              <a14:useLocalDpi xmlns:a14="http://schemas.microsoft.com/office/drawing/2010/main"/>
            </a:ext>
          </a:extLst>
        </a:blip>
        <a:stretch>
          <a:fillRect/>
        </a:stretch>
      </xdr:blipFill>
      <xdr:spPr>
        <a:xfrm rot="16200000">
          <a:off x="5379679" y="115131941"/>
          <a:ext cx="2314617" cy="3225221"/>
        </a:xfrm>
        <a:prstGeom prst="rect">
          <a:avLst/>
        </a:prstGeom>
      </xdr:spPr>
    </xdr:pic>
    <xdr:clientData/>
  </xdr:twoCellAnchor>
  <xdr:twoCellAnchor editAs="oneCell">
    <xdr:from>
      <xdr:col>1</xdr:col>
      <xdr:colOff>266701</xdr:colOff>
      <xdr:row>499</xdr:row>
      <xdr:rowOff>56531</xdr:rowOff>
    </xdr:from>
    <xdr:to>
      <xdr:col>6</xdr:col>
      <xdr:colOff>400051</xdr:colOff>
      <xdr:row>506</xdr:row>
      <xdr:rowOff>1037607</xdr:rowOff>
    </xdr:to>
    <xdr:pic>
      <xdr:nvPicPr>
        <xdr:cNvPr id="73" name="Imagen 72">
          <a:extLst>
            <a:ext uri="{FF2B5EF4-FFF2-40B4-BE49-F238E27FC236}">
              <a16:creationId xmlns:a16="http://schemas.microsoft.com/office/drawing/2014/main" id="{920CEF4D-3B56-4D77-9BE1-A1ADA7DD65B4}"/>
            </a:ext>
          </a:extLst>
        </xdr:cNvPr>
        <xdr:cNvPicPr>
          <a:picLocks noChangeAspect="1"/>
        </xdr:cNvPicPr>
      </xdr:nvPicPr>
      <xdr:blipFill>
        <a:blip xmlns:r="http://schemas.openxmlformats.org/officeDocument/2006/relationships" r:embed="rId72" cstate="screen">
          <a:extLst>
            <a:ext uri="{28A0092B-C50C-407E-A947-70E740481C1C}">
              <a14:useLocalDpi xmlns:a14="http://schemas.microsoft.com/office/drawing/2010/main"/>
            </a:ext>
          </a:extLst>
        </a:blip>
        <a:stretch>
          <a:fillRect/>
        </a:stretch>
      </xdr:blipFill>
      <xdr:spPr>
        <a:xfrm>
          <a:off x="510541" y="121123091"/>
          <a:ext cx="3173730" cy="2261236"/>
        </a:xfrm>
        <a:prstGeom prst="rect">
          <a:avLst/>
        </a:prstGeom>
      </xdr:spPr>
    </xdr:pic>
    <xdr:clientData/>
  </xdr:twoCellAnchor>
  <xdr:twoCellAnchor editAs="oneCell">
    <xdr:from>
      <xdr:col>1</xdr:col>
      <xdr:colOff>306577</xdr:colOff>
      <xdr:row>479</xdr:row>
      <xdr:rowOff>79574</xdr:rowOff>
    </xdr:from>
    <xdr:to>
      <xdr:col>6</xdr:col>
      <xdr:colOff>771525</xdr:colOff>
      <xdr:row>486</xdr:row>
      <xdr:rowOff>1309349</xdr:rowOff>
    </xdr:to>
    <xdr:pic>
      <xdr:nvPicPr>
        <xdr:cNvPr id="74" name="Imagen 73">
          <a:extLst>
            <a:ext uri="{FF2B5EF4-FFF2-40B4-BE49-F238E27FC236}">
              <a16:creationId xmlns:a16="http://schemas.microsoft.com/office/drawing/2014/main" id="{02D9E0FA-D815-4A31-8F4D-3A0E4599DA1A}"/>
            </a:ext>
          </a:extLst>
        </xdr:cNvPr>
        <xdr:cNvPicPr>
          <a:picLocks noChangeAspect="1"/>
        </xdr:cNvPicPr>
      </xdr:nvPicPr>
      <xdr:blipFill>
        <a:blip xmlns:r="http://schemas.openxmlformats.org/officeDocument/2006/relationships" r:embed="rId73" cstate="screen">
          <a:extLst>
            <a:ext uri="{28A0092B-C50C-407E-A947-70E740481C1C}">
              <a14:useLocalDpi xmlns:a14="http://schemas.microsoft.com/office/drawing/2010/main"/>
            </a:ext>
          </a:extLst>
        </a:blip>
        <a:stretch>
          <a:fillRect/>
        </a:stretch>
      </xdr:blipFill>
      <xdr:spPr>
        <a:xfrm>
          <a:off x="550417" y="115408274"/>
          <a:ext cx="3505328" cy="2509935"/>
        </a:xfrm>
        <a:prstGeom prst="rect">
          <a:avLst/>
        </a:prstGeom>
      </xdr:spPr>
    </xdr:pic>
    <xdr:clientData/>
  </xdr:twoCellAnchor>
  <xdr:twoCellAnchor editAs="oneCell">
    <xdr:from>
      <xdr:col>8</xdr:col>
      <xdr:colOff>62751</xdr:colOff>
      <xdr:row>469</xdr:row>
      <xdr:rowOff>66676</xdr:rowOff>
    </xdr:from>
    <xdr:to>
      <xdr:col>11</xdr:col>
      <xdr:colOff>271823</xdr:colOff>
      <xdr:row>476</xdr:row>
      <xdr:rowOff>1268850</xdr:rowOff>
    </xdr:to>
    <xdr:pic>
      <xdr:nvPicPr>
        <xdr:cNvPr id="75" name="Imagen 74">
          <a:extLst>
            <a:ext uri="{FF2B5EF4-FFF2-40B4-BE49-F238E27FC236}">
              <a16:creationId xmlns:a16="http://schemas.microsoft.com/office/drawing/2014/main" id="{6DC6F373-08F1-46CB-B8FA-EFC0C2A45949}"/>
            </a:ext>
          </a:extLst>
        </xdr:cNvPr>
        <xdr:cNvPicPr>
          <a:picLocks noChangeAspect="1"/>
        </xdr:cNvPicPr>
      </xdr:nvPicPr>
      <xdr:blipFill>
        <a:blip xmlns:r="http://schemas.openxmlformats.org/officeDocument/2006/relationships" r:embed="rId74" cstate="screen">
          <a:extLst>
            <a:ext uri="{28A0092B-C50C-407E-A947-70E740481C1C}">
              <a14:useLocalDpi xmlns:a14="http://schemas.microsoft.com/office/drawing/2010/main"/>
            </a:ext>
          </a:extLst>
        </a:blip>
        <a:stretch>
          <a:fillRect/>
        </a:stretch>
      </xdr:blipFill>
      <xdr:spPr>
        <a:xfrm>
          <a:off x="5053851" y="112415956"/>
          <a:ext cx="3470432" cy="2482334"/>
        </a:xfrm>
        <a:prstGeom prst="rect">
          <a:avLst/>
        </a:prstGeom>
      </xdr:spPr>
    </xdr:pic>
    <xdr:clientData/>
  </xdr:twoCellAnchor>
  <xdr:twoCellAnchor editAs="oneCell">
    <xdr:from>
      <xdr:col>7</xdr:col>
      <xdr:colOff>437847</xdr:colOff>
      <xdr:row>520</xdr:row>
      <xdr:rowOff>78354</xdr:rowOff>
    </xdr:from>
    <xdr:to>
      <xdr:col>10</xdr:col>
      <xdr:colOff>886128</xdr:colOff>
      <xdr:row>527</xdr:row>
      <xdr:rowOff>1217047</xdr:rowOff>
    </xdr:to>
    <xdr:pic>
      <xdr:nvPicPr>
        <xdr:cNvPr id="76" name="Imagen 75">
          <a:extLst>
            <a:ext uri="{FF2B5EF4-FFF2-40B4-BE49-F238E27FC236}">
              <a16:creationId xmlns:a16="http://schemas.microsoft.com/office/drawing/2014/main" id="{15897E12-F0B6-46E2-BC54-EE920CF12668}"/>
            </a:ext>
          </a:extLst>
        </xdr:cNvPr>
        <xdr:cNvPicPr>
          <a:picLocks noChangeAspect="1"/>
        </xdr:cNvPicPr>
      </xdr:nvPicPr>
      <xdr:blipFill>
        <a:blip xmlns:r="http://schemas.openxmlformats.org/officeDocument/2006/relationships" r:embed="rId75" cstate="screen">
          <a:extLst>
            <a:ext uri="{28A0092B-C50C-407E-A947-70E740481C1C}">
              <a14:useLocalDpi xmlns:a14="http://schemas.microsoft.com/office/drawing/2010/main"/>
            </a:ext>
          </a:extLst>
        </a:blip>
        <a:stretch>
          <a:fillRect/>
        </a:stretch>
      </xdr:blipFill>
      <xdr:spPr>
        <a:xfrm>
          <a:off x="4842207" y="128422014"/>
          <a:ext cx="3374361" cy="2418853"/>
        </a:xfrm>
        <a:prstGeom prst="rect">
          <a:avLst/>
        </a:prstGeom>
      </xdr:spPr>
    </xdr:pic>
    <xdr:clientData/>
  </xdr:twoCellAnchor>
  <xdr:twoCellAnchor editAs="oneCell">
    <xdr:from>
      <xdr:col>3</xdr:col>
      <xdr:colOff>27572</xdr:colOff>
      <xdr:row>520</xdr:row>
      <xdr:rowOff>110586</xdr:rowOff>
    </xdr:from>
    <xdr:to>
      <xdr:col>5</xdr:col>
      <xdr:colOff>485776</xdr:colOff>
      <xdr:row>527</xdr:row>
      <xdr:rowOff>1115224</xdr:rowOff>
    </xdr:to>
    <xdr:pic>
      <xdr:nvPicPr>
        <xdr:cNvPr id="77" name="Imagen 76">
          <a:extLst>
            <a:ext uri="{FF2B5EF4-FFF2-40B4-BE49-F238E27FC236}">
              <a16:creationId xmlns:a16="http://schemas.microsoft.com/office/drawing/2014/main" id="{F764894D-97FA-4DD7-90D9-A063E13C83C2}"/>
            </a:ext>
          </a:extLst>
        </xdr:cNvPr>
        <xdr:cNvPicPr>
          <a:picLocks noChangeAspect="1"/>
        </xdr:cNvPicPr>
      </xdr:nvPicPr>
      <xdr:blipFill>
        <a:blip xmlns:r="http://schemas.openxmlformats.org/officeDocument/2006/relationships" r:embed="rId76" cstate="screen">
          <a:extLst>
            <a:ext uri="{28A0092B-C50C-407E-A947-70E740481C1C}">
              <a14:useLocalDpi xmlns:a14="http://schemas.microsoft.com/office/drawing/2010/main"/>
            </a:ext>
          </a:extLst>
        </a:blip>
        <a:stretch>
          <a:fillRect/>
        </a:stretch>
      </xdr:blipFill>
      <xdr:spPr>
        <a:xfrm>
          <a:off x="1162952" y="128454246"/>
          <a:ext cx="1791704" cy="2284798"/>
        </a:xfrm>
        <a:prstGeom prst="rect">
          <a:avLst/>
        </a:prstGeom>
      </xdr:spPr>
    </xdr:pic>
    <xdr:clientData/>
  </xdr:twoCellAnchor>
  <xdr:twoCellAnchor editAs="oneCell">
    <xdr:from>
      <xdr:col>2</xdr:col>
      <xdr:colOff>109197</xdr:colOff>
      <xdr:row>510</xdr:row>
      <xdr:rowOff>114300</xdr:rowOff>
    </xdr:from>
    <xdr:to>
      <xdr:col>6</xdr:col>
      <xdr:colOff>767028</xdr:colOff>
      <xdr:row>517</xdr:row>
      <xdr:rowOff>1088422</xdr:rowOff>
    </xdr:to>
    <xdr:pic>
      <xdr:nvPicPr>
        <xdr:cNvPr id="78" name="Imagen 77">
          <a:extLst>
            <a:ext uri="{FF2B5EF4-FFF2-40B4-BE49-F238E27FC236}">
              <a16:creationId xmlns:a16="http://schemas.microsoft.com/office/drawing/2014/main" id="{F1AED271-94F6-43CB-9105-8674803ACDD9}"/>
            </a:ext>
          </a:extLst>
        </xdr:cNvPr>
        <xdr:cNvPicPr>
          <a:picLocks noChangeAspect="1"/>
        </xdr:cNvPicPr>
      </xdr:nvPicPr>
      <xdr:blipFill>
        <a:blip xmlns:r="http://schemas.openxmlformats.org/officeDocument/2006/relationships" r:embed="rId77" cstate="screen">
          <a:extLst>
            <a:ext uri="{28A0092B-C50C-407E-A947-70E740481C1C}">
              <a14:useLocalDpi xmlns:a14="http://schemas.microsoft.com/office/drawing/2010/main"/>
            </a:ext>
          </a:extLst>
        </a:blip>
        <a:stretch>
          <a:fillRect/>
        </a:stretch>
      </xdr:blipFill>
      <xdr:spPr>
        <a:xfrm>
          <a:off x="673077" y="125653800"/>
          <a:ext cx="3378171" cy="2254282"/>
        </a:xfrm>
        <a:prstGeom prst="rect">
          <a:avLst/>
        </a:prstGeom>
      </xdr:spPr>
    </xdr:pic>
    <xdr:clientData/>
  </xdr:twoCellAnchor>
  <xdr:twoCellAnchor editAs="oneCell">
    <xdr:from>
      <xdr:col>8</xdr:col>
      <xdr:colOff>57150</xdr:colOff>
      <xdr:row>510</xdr:row>
      <xdr:rowOff>68843</xdr:rowOff>
    </xdr:from>
    <xdr:to>
      <xdr:col>10</xdr:col>
      <xdr:colOff>819150</xdr:colOff>
      <xdr:row>517</xdr:row>
      <xdr:rowOff>1104900</xdr:rowOff>
    </xdr:to>
    <xdr:pic>
      <xdr:nvPicPr>
        <xdr:cNvPr id="79" name="Imagen 78">
          <a:extLst>
            <a:ext uri="{FF2B5EF4-FFF2-40B4-BE49-F238E27FC236}">
              <a16:creationId xmlns:a16="http://schemas.microsoft.com/office/drawing/2014/main" id="{2CB08A92-508B-4708-BBED-8C74BC99785E}"/>
            </a:ext>
          </a:extLst>
        </xdr:cNvPr>
        <xdr:cNvPicPr>
          <a:picLocks noChangeAspect="1"/>
        </xdr:cNvPicPr>
      </xdr:nvPicPr>
      <xdr:blipFill rotWithShape="1">
        <a:blip xmlns:r="http://schemas.openxmlformats.org/officeDocument/2006/relationships" r:embed="rId78" cstate="screen">
          <a:extLst>
            <a:ext uri="{28A0092B-C50C-407E-A947-70E740481C1C}">
              <a14:useLocalDpi xmlns:a14="http://schemas.microsoft.com/office/drawing/2010/main"/>
            </a:ext>
          </a:extLst>
        </a:blip>
        <a:srcRect l="4870" r="4077" b="5323"/>
        <a:stretch/>
      </xdr:blipFill>
      <xdr:spPr>
        <a:xfrm>
          <a:off x="5048250" y="125608343"/>
          <a:ext cx="3101340" cy="231621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ACBB6A32-1524-4303-9CCE-85FB14C82E0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A257885D-97F3-4B09-BC83-2CCBE0EA377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56900</xdr:colOff>
      <xdr:row>6</xdr:row>
      <xdr:rowOff>30214</xdr:rowOff>
    </xdr:from>
    <xdr:to>
      <xdr:col>6</xdr:col>
      <xdr:colOff>823787</xdr:colOff>
      <xdr:row>19</xdr:row>
      <xdr:rowOff>113989</xdr:rowOff>
    </xdr:to>
    <xdr:pic>
      <xdr:nvPicPr>
        <xdr:cNvPr id="4" name="Imagen 3">
          <a:extLst>
            <a:ext uri="{FF2B5EF4-FFF2-40B4-BE49-F238E27FC236}">
              <a16:creationId xmlns:a16="http://schemas.microsoft.com/office/drawing/2014/main" id="{3C5BA892-BDB4-4889-A23F-377FBDD16F22}"/>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20780" y="1767574"/>
          <a:ext cx="3487227" cy="2461215"/>
        </a:xfrm>
        <a:prstGeom prst="rect">
          <a:avLst/>
        </a:prstGeom>
      </xdr:spPr>
    </xdr:pic>
    <xdr:clientData/>
  </xdr:twoCellAnchor>
  <xdr:twoCellAnchor editAs="oneCell">
    <xdr:from>
      <xdr:col>7</xdr:col>
      <xdr:colOff>497023</xdr:colOff>
      <xdr:row>6</xdr:row>
      <xdr:rowOff>43348</xdr:rowOff>
    </xdr:from>
    <xdr:to>
      <xdr:col>11</xdr:col>
      <xdr:colOff>169071</xdr:colOff>
      <xdr:row>19</xdr:row>
      <xdr:rowOff>117107</xdr:rowOff>
    </xdr:to>
    <xdr:pic>
      <xdr:nvPicPr>
        <xdr:cNvPr id="5" name="Imagen 4">
          <a:extLst>
            <a:ext uri="{FF2B5EF4-FFF2-40B4-BE49-F238E27FC236}">
              <a16:creationId xmlns:a16="http://schemas.microsoft.com/office/drawing/2014/main" id="{97BF51B8-C3FA-40C8-AEF7-C7BD7213597F}"/>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901383" y="1780708"/>
          <a:ext cx="3520148" cy="2451199"/>
        </a:xfrm>
        <a:prstGeom prst="rect">
          <a:avLst/>
        </a:prstGeom>
      </xdr:spPr>
    </xdr:pic>
    <xdr:clientData/>
  </xdr:twoCellAnchor>
  <xdr:twoCellAnchor editAs="oneCell">
    <xdr:from>
      <xdr:col>1</xdr:col>
      <xdr:colOff>147031</xdr:colOff>
      <xdr:row>57</xdr:row>
      <xdr:rowOff>160242</xdr:rowOff>
    </xdr:from>
    <xdr:to>
      <xdr:col>6</xdr:col>
      <xdr:colOff>936874</xdr:colOff>
      <xdr:row>68</xdr:row>
      <xdr:rowOff>175953</xdr:rowOff>
    </xdr:to>
    <xdr:pic>
      <xdr:nvPicPr>
        <xdr:cNvPr id="6" name="Imagen 5">
          <a:extLst>
            <a:ext uri="{FF2B5EF4-FFF2-40B4-BE49-F238E27FC236}">
              <a16:creationId xmlns:a16="http://schemas.microsoft.com/office/drawing/2014/main" id="{4DEDAEC8-417F-4738-A08F-FEA069C1B078}"/>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90871" y="13076142"/>
          <a:ext cx="3830223" cy="2027391"/>
        </a:xfrm>
        <a:prstGeom prst="rect">
          <a:avLst/>
        </a:prstGeom>
      </xdr:spPr>
    </xdr:pic>
    <xdr:clientData/>
  </xdr:twoCellAnchor>
  <xdr:twoCellAnchor editAs="oneCell">
    <xdr:from>
      <xdr:col>7</xdr:col>
      <xdr:colOff>89544</xdr:colOff>
      <xdr:row>57</xdr:row>
      <xdr:rowOff>90818</xdr:rowOff>
    </xdr:from>
    <xdr:to>
      <xdr:col>11</xdr:col>
      <xdr:colOff>472985</xdr:colOff>
      <xdr:row>69</xdr:row>
      <xdr:rowOff>146207</xdr:rowOff>
    </xdr:to>
    <xdr:pic>
      <xdr:nvPicPr>
        <xdr:cNvPr id="7" name="Imagen 6">
          <a:extLst>
            <a:ext uri="{FF2B5EF4-FFF2-40B4-BE49-F238E27FC236}">
              <a16:creationId xmlns:a16="http://schemas.microsoft.com/office/drawing/2014/main" id="{8B83CCF1-1BE0-421E-9B5F-8A6C182923A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493904" y="13006718"/>
          <a:ext cx="4231541" cy="2249949"/>
        </a:xfrm>
        <a:prstGeom prst="rect">
          <a:avLst/>
        </a:prstGeom>
      </xdr:spPr>
    </xdr:pic>
    <xdr:clientData/>
  </xdr:twoCellAnchor>
  <xdr:twoCellAnchor editAs="oneCell">
    <xdr:from>
      <xdr:col>1</xdr:col>
      <xdr:colOff>164104</xdr:colOff>
      <xdr:row>83</xdr:row>
      <xdr:rowOff>269892</xdr:rowOff>
    </xdr:from>
    <xdr:to>
      <xdr:col>6</xdr:col>
      <xdr:colOff>974061</xdr:colOff>
      <xdr:row>90</xdr:row>
      <xdr:rowOff>46927</xdr:rowOff>
    </xdr:to>
    <xdr:pic>
      <xdr:nvPicPr>
        <xdr:cNvPr id="8" name="Imagen 7">
          <a:extLst>
            <a:ext uri="{FF2B5EF4-FFF2-40B4-BE49-F238E27FC236}">
              <a16:creationId xmlns:a16="http://schemas.microsoft.com/office/drawing/2014/main" id="{70874804-6C78-45B4-9E22-1C03197456A7}"/>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07944" y="15944232"/>
          <a:ext cx="3850337" cy="2070655"/>
        </a:xfrm>
        <a:prstGeom prst="rect">
          <a:avLst/>
        </a:prstGeom>
      </xdr:spPr>
    </xdr:pic>
    <xdr:clientData/>
  </xdr:twoCellAnchor>
  <xdr:twoCellAnchor editAs="oneCell">
    <xdr:from>
      <xdr:col>7</xdr:col>
      <xdr:colOff>391353</xdr:colOff>
      <xdr:row>24</xdr:row>
      <xdr:rowOff>98844</xdr:rowOff>
    </xdr:from>
    <xdr:to>
      <xdr:col>11</xdr:col>
      <xdr:colOff>440306</xdr:colOff>
      <xdr:row>37</xdr:row>
      <xdr:rowOff>193707</xdr:rowOff>
    </xdr:to>
    <xdr:pic>
      <xdr:nvPicPr>
        <xdr:cNvPr id="9" name="Imagen 8">
          <a:extLst>
            <a:ext uri="{FF2B5EF4-FFF2-40B4-BE49-F238E27FC236}">
              <a16:creationId xmlns:a16="http://schemas.microsoft.com/office/drawing/2014/main" id="{EFA77966-C509-47F2-842C-D00047EF6A0C}"/>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795713" y="5821464"/>
          <a:ext cx="3897053" cy="2220843"/>
        </a:xfrm>
        <a:prstGeom prst="rect">
          <a:avLst/>
        </a:prstGeom>
      </xdr:spPr>
    </xdr:pic>
    <xdr:clientData/>
  </xdr:twoCellAnchor>
  <xdr:twoCellAnchor editAs="oneCell">
    <xdr:from>
      <xdr:col>1</xdr:col>
      <xdr:colOff>99447</xdr:colOff>
      <xdr:row>40</xdr:row>
      <xdr:rowOff>134788</xdr:rowOff>
    </xdr:from>
    <xdr:to>
      <xdr:col>6</xdr:col>
      <xdr:colOff>954865</xdr:colOff>
      <xdr:row>52</xdr:row>
      <xdr:rowOff>89859</xdr:rowOff>
    </xdr:to>
    <xdr:pic>
      <xdr:nvPicPr>
        <xdr:cNvPr id="10" name="Imagen 9">
          <a:extLst>
            <a:ext uri="{FF2B5EF4-FFF2-40B4-BE49-F238E27FC236}">
              <a16:creationId xmlns:a16="http://schemas.microsoft.com/office/drawing/2014/main" id="{D73D9E82-04FE-499B-9519-C72AF3CDA474}"/>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43287" y="8600608"/>
          <a:ext cx="3895798" cy="2149631"/>
        </a:xfrm>
        <a:prstGeom prst="rect">
          <a:avLst/>
        </a:prstGeom>
      </xdr:spPr>
    </xdr:pic>
    <xdr:clientData/>
  </xdr:twoCellAnchor>
  <xdr:twoCellAnchor editAs="oneCell">
    <xdr:from>
      <xdr:col>1</xdr:col>
      <xdr:colOff>125803</xdr:colOff>
      <xdr:row>24</xdr:row>
      <xdr:rowOff>88302</xdr:rowOff>
    </xdr:from>
    <xdr:to>
      <xdr:col>6</xdr:col>
      <xdr:colOff>924360</xdr:colOff>
      <xdr:row>37</xdr:row>
      <xdr:rowOff>188703</xdr:rowOff>
    </xdr:to>
    <xdr:pic>
      <xdr:nvPicPr>
        <xdr:cNvPr id="11" name="Imagen 10">
          <a:extLst>
            <a:ext uri="{FF2B5EF4-FFF2-40B4-BE49-F238E27FC236}">
              <a16:creationId xmlns:a16="http://schemas.microsoft.com/office/drawing/2014/main" id="{E2CF5142-5DC1-4499-90B6-9766AC5D2EAF}"/>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69643" y="5810922"/>
          <a:ext cx="3838937" cy="2226381"/>
        </a:xfrm>
        <a:prstGeom prst="rect">
          <a:avLst/>
        </a:prstGeom>
      </xdr:spPr>
    </xdr:pic>
    <xdr:clientData/>
  </xdr:twoCellAnchor>
  <xdr:twoCellAnchor editAs="oneCell">
    <xdr:from>
      <xdr:col>8</xdr:col>
      <xdr:colOff>71886</xdr:colOff>
      <xdr:row>40</xdr:row>
      <xdr:rowOff>141617</xdr:rowOff>
    </xdr:from>
    <xdr:to>
      <xdr:col>11</xdr:col>
      <xdr:colOff>278562</xdr:colOff>
      <xdr:row>53</xdr:row>
      <xdr:rowOff>13947</xdr:rowOff>
    </xdr:to>
    <xdr:pic>
      <xdr:nvPicPr>
        <xdr:cNvPr id="12" name="Imagen 11">
          <a:extLst>
            <a:ext uri="{FF2B5EF4-FFF2-40B4-BE49-F238E27FC236}">
              <a16:creationId xmlns:a16="http://schemas.microsoft.com/office/drawing/2014/main" id="{053E1137-12D5-4F19-898D-57AC789A2B33}"/>
            </a:ext>
          </a:extLst>
        </xdr:cNvPr>
        <xdr:cNvPicPr>
          <a:picLocks noChangeAspect="1"/>
        </xdr:cNvPicPr>
      </xdr:nvPicPr>
      <xdr:blipFill rotWithShape="1">
        <a:blip xmlns:r="http://schemas.openxmlformats.org/officeDocument/2006/relationships" r:embed="rId11"/>
        <a:srcRect t="8060"/>
        <a:stretch/>
      </xdr:blipFill>
      <xdr:spPr>
        <a:xfrm>
          <a:off x="5062986" y="8607437"/>
          <a:ext cx="3468036" cy="224977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858AE2A3-C633-4C4B-9F33-362EA454F37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D2D6089C-58B2-4F1C-853D-FAED7D3F79F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123522</xdr:colOff>
      <xdr:row>6</xdr:row>
      <xdr:rowOff>87879</xdr:rowOff>
    </xdr:from>
    <xdr:to>
      <xdr:col>6</xdr:col>
      <xdr:colOff>781353</xdr:colOff>
      <xdr:row>13</xdr:row>
      <xdr:rowOff>112147</xdr:rowOff>
    </xdr:to>
    <xdr:pic>
      <xdr:nvPicPr>
        <xdr:cNvPr id="4" name="Imagen 3">
          <a:extLst>
            <a:ext uri="{FF2B5EF4-FFF2-40B4-BE49-F238E27FC236}">
              <a16:creationId xmlns:a16="http://schemas.microsoft.com/office/drawing/2014/main" id="{F63FB565-993F-43E8-B628-8E93B4243F4A}"/>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87402" y="1825239"/>
          <a:ext cx="3378171" cy="2424568"/>
        </a:xfrm>
        <a:prstGeom prst="rect">
          <a:avLst/>
        </a:prstGeom>
      </xdr:spPr>
    </xdr:pic>
    <xdr:clientData/>
  </xdr:twoCellAnchor>
  <xdr:twoCellAnchor editAs="oneCell">
    <xdr:from>
      <xdr:col>7</xdr:col>
      <xdr:colOff>502122</xdr:colOff>
      <xdr:row>16</xdr:row>
      <xdr:rowOff>104529</xdr:rowOff>
    </xdr:from>
    <xdr:to>
      <xdr:col>11</xdr:col>
      <xdr:colOff>55053</xdr:colOff>
      <xdr:row>23</xdr:row>
      <xdr:rowOff>128797</xdr:rowOff>
    </xdr:to>
    <xdr:pic>
      <xdr:nvPicPr>
        <xdr:cNvPr id="5" name="Imagen 4">
          <a:extLst>
            <a:ext uri="{FF2B5EF4-FFF2-40B4-BE49-F238E27FC236}">
              <a16:creationId xmlns:a16="http://schemas.microsoft.com/office/drawing/2014/main" id="{E3036AE2-94B5-4348-94AC-296D074D572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906482" y="4806069"/>
          <a:ext cx="3401031" cy="2424568"/>
        </a:xfrm>
        <a:prstGeom prst="rect">
          <a:avLst/>
        </a:prstGeom>
      </xdr:spPr>
    </xdr:pic>
    <xdr:clientData/>
  </xdr:twoCellAnchor>
  <xdr:twoCellAnchor editAs="oneCell">
    <xdr:from>
      <xdr:col>2</xdr:col>
      <xdr:colOff>4422</xdr:colOff>
      <xdr:row>16</xdr:row>
      <xdr:rowOff>92604</xdr:rowOff>
    </xdr:from>
    <xdr:to>
      <xdr:col>6</xdr:col>
      <xdr:colOff>662253</xdr:colOff>
      <xdr:row>23</xdr:row>
      <xdr:rowOff>116872</xdr:rowOff>
    </xdr:to>
    <xdr:pic>
      <xdr:nvPicPr>
        <xdr:cNvPr id="6" name="Imagen 5">
          <a:extLst>
            <a:ext uri="{FF2B5EF4-FFF2-40B4-BE49-F238E27FC236}">
              <a16:creationId xmlns:a16="http://schemas.microsoft.com/office/drawing/2014/main" id="{7B2B12C1-CBF0-4DB7-97A4-047BE15ED36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68302" y="4794144"/>
          <a:ext cx="3378171" cy="2424568"/>
        </a:xfrm>
        <a:prstGeom prst="rect">
          <a:avLst/>
        </a:prstGeom>
      </xdr:spPr>
    </xdr:pic>
    <xdr:clientData/>
  </xdr:twoCellAnchor>
  <xdr:twoCellAnchor editAs="oneCell">
    <xdr:from>
      <xdr:col>7</xdr:col>
      <xdr:colOff>516372</xdr:colOff>
      <xdr:row>6</xdr:row>
      <xdr:rowOff>99729</xdr:rowOff>
    </xdr:from>
    <xdr:to>
      <xdr:col>11</xdr:col>
      <xdr:colOff>69303</xdr:colOff>
      <xdr:row>13</xdr:row>
      <xdr:rowOff>123997</xdr:rowOff>
    </xdr:to>
    <xdr:pic>
      <xdr:nvPicPr>
        <xdr:cNvPr id="7" name="Imagen 6">
          <a:extLst>
            <a:ext uri="{FF2B5EF4-FFF2-40B4-BE49-F238E27FC236}">
              <a16:creationId xmlns:a16="http://schemas.microsoft.com/office/drawing/2014/main" id="{CFADE972-4348-4BC0-A264-048E7DBBD6F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920732" y="1837089"/>
          <a:ext cx="3401031" cy="242456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979AC85E-69D8-4635-8076-D9A14140ED9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A8103E67-CA06-46CC-854C-C50418B53EC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261417</xdr:colOff>
      <xdr:row>23</xdr:row>
      <xdr:rowOff>77051</xdr:rowOff>
    </xdr:from>
    <xdr:to>
      <xdr:col>6</xdr:col>
      <xdr:colOff>807064</xdr:colOff>
      <xdr:row>36</xdr:row>
      <xdr:rowOff>101683</xdr:rowOff>
    </xdr:to>
    <xdr:pic>
      <xdr:nvPicPr>
        <xdr:cNvPr id="4" name="Imagen 3">
          <a:extLst>
            <a:ext uri="{FF2B5EF4-FFF2-40B4-BE49-F238E27FC236}">
              <a16:creationId xmlns:a16="http://schemas.microsoft.com/office/drawing/2014/main" id="{33A4C45A-81DB-4359-8398-E6B89B441095}"/>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505257" y="4755731"/>
          <a:ext cx="3586027" cy="2402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820875</xdr:colOff>
      <xdr:row>23</xdr:row>
      <xdr:rowOff>21584</xdr:rowOff>
    </xdr:from>
    <xdr:to>
      <xdr:col>10</xdr:col>
      <xdr:colOff>110334</xdr:colOff>
      <xdr:row>36</xdr:row>
      <xdr:rowOff>164432</xdr:rowOff>
    </xdr:to>
    <xdr:pic>
      <xdr:nvPicPr>
        <xdr:cNvPr id="5" name="Imagen 4">
          <a:extLst>
            <a:ext uri="{FF2B5EF4-FFF2-40B4-BE49-F238E27FC236}">
              <a16:creationId xmlns:a16="http://schemas.microsoft.com/office/drawing/2014/main" id="{FB894228-AD39-4BA7-B5F7-577FEB1D0397}"/>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5811975" y="4700264"/>
          <a:ext cx="1628799" cy="25202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138888</xdr:colOff>
      <xdr:row>40</xdr:row>
      <xdr:rowOff>153077</xdr:rowOff>
    </xdr:from>
    <xdr:to>
      <xdr:col>6</xdr:col>
      <xdr:colOff>944285</xdr:colOff>
      <xdr:row>52</xdr:row>
      <xdr:rowOff>1999</xdr:rowOff>
    </xdr:to>
    <xdr:pic>
      <xdr:nvPicPr>
        <xdr:cNvPr id="6" name="Imagen 5">
          <a:extLst>
            <a:ext uri="{FF2B5EF4-FFF2-40B4-BE49-F238E27FC236}">
              <a16:creationId xmlns:a16="http://schemas.microsoft.com/office/drawing/2014/main" id="{5D6C09A6-C2D4-43C2-A6D7-B5CB299999B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82728" y="8817017"/>
          <a:ext cx="3845777" cy="2040319"/>
        </a:xfrm>
        <a:prstGeom prst="rect">
          <a:avLst/>
        </a:prstGeom>
      </xdr:spPr>
    </xdr:pic>
    <xdr:clientData/>
  </xdr:twoCellAnchor>
  <xdr:twoCellAnchor editAs="oneCell">
    <xdr:from>
      <xdr:col>7</xdr:col>
      <xdr:colOff>130967</xdr:colOff>
      <xdr:row>40</xdr:row>
      <xdr:rowOff>83802</xdr:rowOff>
    </xdr:from>
    <xdr:to>
      <xdr:col>11</xdr:col>
      <xdr:colOff>511899</xdr:colOff>
      <xdr:row>52</xdr:row>
      <xdr:rowOff>134175</xdr:rowOff>
    </xdr:to>
    <xdr:pic>
      <xdr:nvPicPr>
        <xdr:cNvPr id="7" name="Imagen 6">
          <a:extLst>
            <a:ext uri="{FF2B5EF4-FFF2-40B4-BE49-F238E27FC236}">
              <a16:creationId xmlns:a16="http://schemas.microsoft.com/office/drawing/2014/main" id="{C06B5B2B-0B6F-404D-BFDA-C79AA006B376}"/>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35327" y="8747742"/>
          <a:ext cx="4229032" cy="2244933"/>
        </a:xfrm>
        <a:prstGeom prst="rect">
          <a:avLst/>
        </a:prstGeom>
      </xdr:spPr>
    </xdr:pic>
    <xdr:clientData/>
  </xdr:twoCellAnchor>
  <xdr:twoCellAnchor editAs="oneCell">
    <xdr:from>
      <xdr:col>1</xdr:col>
      <xdr:colOff>163965</xdr:colOff>
      <xdr:row>66</xdr:row>
      <xdr:rowOff>260906</xdr:rowOff>
    </xdr:from>
    <xdr:to>
      <xdr:col>6</xdr:col>
      <xdr:colOff>962522</xdr:colOff>
      <xdr:row>73</xdr:row>
      <xdr:rowOff>37941</xdr:rowOff>
    </xdr:to>
    <xdr:pic>
      <xdr:nvPicPr>
        <xdr:cNvPr id="8" name="Imagen 7">
          <a:extLst>
            <a:ext uri="{FF2B5EF4-FFF2-40B4-BE49-F238E27FC236}">
              <a16:creationId xmlns:a16="http://schemas.microsoft.com/office/drawing/2014/main" id="{2FDBED0C-5412-4665-8623-A773D653E1A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07805" y="11683286"/>
          <a:ext cx="3838937" cy="2070655"/>
        </a:xfrm>
        <a:prstGeom prst="rect">
          <a:avLst/>
        </a:prstGeom>
      </xdr:spPr>
    </xdr:pic>
    <xdr:clientData/>
  </xdr:twoCellAnchor>
  <xdr:twoCellAnchor editAs="oneCell">
    <xdr:from>
      <xdr:col>7</xdr:col>
      <xdr:colOff>96994</xdr:colOff>
      <xdr:row>66</xdr:row>
      <xdr:rowOff>213112</xdr:rowOff>
    </xdr:from>
    <xdr:to>
      <xdr:col>11</xdr:col>
      <xdr:colOff>472910</xdr:colOff>
      <xdr:row>73</xdr:row>
      <xdr:rowOff>203092</xdr:rowOff>
    </xdr:to>
    <xdr:pic>
      <xdr:nvPicPr>
        <xdr:cNvPr id="9" name="Imagen 8">
          <a:extLst>
            <a:ext uri="{FF2B5EF4-FFF2-40B4-BE49-F238E27FC236}">
              <a16:creationId xmlns:a16="http://schemas.microsoft.com/office/drawing/2014/main" id="{EF4639D8-3087-4300-BDA0-9483DB456168}"/>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01354" y="11635492"/>
          <a:ext cx="4224016" cy="2283600"/>
        </a:xfrm>
        <a:prstGeom prst="rect">
          <a:avLst/>
        </a:prstGeom>
      </xdr:spPr>
    </xdr:pic>
    <xdr:clientData/>
  </xdr:twoCellAnchor>
  <xdr:twoCellAnchor editAs="oneCell">
    <xdr:from>
      <xdr:col>1</xdr:col>
      <xdr:colOff>183817</xdr:colOff>
      <xdr:row>77</xdr:row>
      <xdr:rowOff>5682</xdr:rowOff>
    </xdr:from>
    <xdr:to>
      <xdr:col>6</xdr:col>
      <xdr:colOff>989214</xdr:colOff>
      <xdr:row>83</xdr:row>
      <xdr:rowOff>112913</xdr:rowOff>
    </xdr:to>
    <xdr:pic>
      <xdr:nvPicPr>
        <xdr:cNvPr id="10" name="Imagen 9">
          <a:extLst>
            <a:ext uri="{FF2B5EF4-FFF2-40B4-BE49-F238E27FC236}">
              <a16:creationId xmlns:a16="http://schemas.microsoft.com/office/drawing/2014/main" id="{FD84D9B9-E0DB-42E1-8FF0-964D5B1DFCAC}"/>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27657" y="14758002"/>
          <a:ext cx="3845777" cy="2073191"/>
        </a:xfrm>
        <a:prstGeom prst="rect">
          <a:avLst/>
        </a:prstGeom>
      </xdr:spPr>
    </xdr:pic>
    <xdr:clientData/>
  </xdr:twoCellAnchor>
  <xdr:twoCellAnchor editAs="oneCell">
    <xdr:from>
      <xdr:col>7</xdr:col>
      <xdr:colOff>79021</xdr:colOff>
      <xdr:row>76</xdr:row>
      <xdr:rowOff>162704</xdr:rowOff>
    </xdr:from>
    <xdr:to>
      <xdr:col>11</xdr:col>
      <xdr:colOff>454937</xdr:colOff>
      <xdr:row>83</xdr:row>
      <xdr:rowOff>155192</xdr:rowOff>
    </xdr:to>
    <xdr:pic>
      <xdr:nvPicPr>
        <xdr:cNvPr id="11" name="Imagen 10">
          <a:extLst>
            <a:ext uri="{FF2B5EF4-FFF2-40B4-BE49-F238E27FC236}">
              <a16:creationId xmlns:a16="http://schemas.microsoft.com/office/drawing/2014/main" id="{B901F44B-8E27-4ADF-B420-166C7603B8AE}"/>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483381" y="14587364"/>
          <a:ext cx="4224016" cy="2286108"/>
        </a:xfrm>
        <a:prstGeom prst="rect">
          <a:avLst/>
        </a:prstGeom>
      </xdr:spPr>
    </xdr:pic>
    <xdr:clientData/>
  </xdr:twoCellAnchor>
  <xdr:twoCellAnchor editAs="oneCell">
    <xdr:from>
      <xdr:col>3</xdr:col>
      <xdr:colOff>458716</xdr:colOff>
      <xdr:row>6</xdr:row>
      <xdr:rowOff>173661</xdr:rowOff>
    </xdr:from>
    <xdr:to>
      <xdr:col>5</xdr:col>
      <xdr:colOff>456330</xdr:colOff>
      <xdr:row>19</xdr:row>
      <xdr:rowOff>35332</xdr:rowOff>
    </xdr:to>
    <xdr:pic>
      <xdr:nvPicPr>
        <xdr:cNvPr id="12" name="Imagen 11">
          <a:extLst>
            <a:ext uri="{FF2B5EF4-FFF2-40B4-BE49-F238E27FC236}">
              <a16:creationId xmlns:a16="http://schemas.microsoft.com/office/drawing/2014/main" id="{74D5ED36-85A1-449C-817B-55C4F45D1104}"/>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594096" y="1911021"/>
          <a:ext cx="1331114" cy="2239111"/>
        </a:xfrm>
        <a:prstGeom prst="rect">
          <a:avLst/>
        </a:prstGeom>
      </xdr:spPr>
    </xdr:pic>
    <xdr:clientData/>
  </xdr:twoCellAnchor>
  <xdr:twoCellAnchor editAs="oneCell">
    <xdr:from>
      <xdr:col>7</xdr:col>
      <xdr:colOff>172388</xdr:colOff>
      <xdr:row>6</xdr:row>
      <xdr:rowOff>137717</xdr:rowOff>
    </xdr:from>
    <xdr:to>
      <xdr:col>11</xdr:col>
      <xdr:colOff>550812</xdr:colOff>
      <xdr:row>19</xdr:row>
      <xdr:rowOff>753</xdr:rowOff>
    </xdr:to>
    <xdr:pic>
      <xdr:nvPicPr>
        <xdr:cNvPr id="13" name="Imagen 12">
          <a:extLst>
            <a:ext uri="{FF2B5EF4-FFF2-40B4-BE49-F238E27FC236}">
              <a16:creationId xmlns:a16="http://schemas.microsoft.com/office/drawing/2014/main" id="{EBA0BF08-2957-4284-9623-44A008E4F5BB}"/>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76748" y="1875077"/>
          <a:ext cx="4226524" cy="2237313"/>
        </a:xfrm>
        <a:prstGeom prst="rect">
          <a:avLst/>
        </a:prstGeom>
      </xdr:spPr>
    </xdr:pic>
    <xdr:clientData/>
  </xdr:twoCellAnchor>
  <xdr:twoCellAnchor editAs="oneCell">
    <xdr:from>
      <xdr:col>2</xdr:col>
      <xdr:colOff>126397</xdr:colOff>
      <xdr:row>113</xdr:row>
      <xdr:rowOff>97044</xdr:rowOff>
    </xdr:from>
    <xdr:to>
      <xdr:col>6</xdr:col>
      <xdr:colOff>789800</xdr:colOff>
      <xdr:row>120</xdr:row>
      <xdr:rowOff>241903</xdr:rowOff>
    </xdr:to>
    <xdr:pic>
      <xdr:nvPicPr>
        <xdr:cNvPr id="14" name="Imagen 13">
          <a:extLst>
            <a:ext uri="{FF2B5EF4-FFF2-40B4-BE49-F238E27FC236}">
              <a16:creationId xmlns:a16="http://schemas.microsoft.com/office/drawing/2014/main" id="{BCE65287-498B-46D3-9050-BFDB45DEE8DE}"/>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690277" y="21288264"/>
          <a:ext cx="3383743" cy="2438479"/>
        </a:xfrm>
        <a:prstGeom prst="rect">
          <a:avLst/>
        </a:prstGeom>
      </xdr:spPr>
    </xdr:pic>
    <xdr:clientData/>
  </xdr:twoCellAnchor>
  <xdr:twoCellAnchor editAs="oneCell">
    <xdr:from>
      <xdr:col>8</xdr:col>
      <xdr:colOff>15809</xdr:colOff>
      <xdr:row>113</xdr:row>
      <xdr:rowOff>76313</xdr:rowOff>
    </xdr:from>
    <xdr:to>
      <xdr:col>11</xdr:col>
      <xdr:colOff>140060</xdr:colOff>
      <xdr:row>120</xdr:row>
      <xdr:rowOff>221172</xdr:rowOff>
    </xdr:to>
    <xdr:pic>
      <xdr:nvPicPr>
        <xdr:cNvPr id="15" name="Imagen 14">
          <a:extLst>
            <a:ext uri="{FF2B5EF4-FFF2-40B4-BE49-F238E27FC236}">
              <a16:creationId xmlns:a16="http://schemas.microsoft.com/office/drawing/2014/main" id="{42B4B6F6-4393-4CE8-8834-3E7A3937778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5006909" y="21267533"/>
          <a:ext cx="3385611" cy="2438479"/>
        </a:xfrm>
        <a:prstGeom prst="rect">
          <a:avLst/>
        </a:prstGeom>
      </xdr:spPr>
    </xdr:pic>
    <xdr:clientData/>
  </xdr:twoCellAnchor>
  <xdr:twoCellAnchor editAs="oneCell">
    <xdr:from>
      <xdr:col>2</xdr:col>
      <xdr:colOff>273637</xdr:colOff>
      <xdr:row>87</xdr:row>
      <xdr:rowOff>62900</xdr:rowOff>
    </xdr:from>
    <xdr:to>
      <xdr:col>6</xdr:col>
      <xdr:colOff>727853</xdr:colOff>
      <xdr:row>99</xdr:row>
      <xdr:rowOff>113769</xdr:rowOff>
    </xdr:to>
    <xdr:pic>
      <xdr:nvPicPr>
        <xdr:cNvPr id="16" name="Imagen 15">
          <a:extLst>
            <a:ext uri="{FF2B5EF4-FFF2-40B4-BE49-F238E27FC236}">
              <a16:creationId xmlns:a16="http://schemas.microsoft.com/office/drawing/2014/main" id="{9787B548-1F67-44A9-9DFB-85456C798CEE}"/>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837517" y="18495680"/>
          <a:ext cx="3174556" cy="2245429"/>
        </a:xfrm>
        <a:prstGeom prst="rect">
          <a:avLst/>
        </a:prstGeom>
      </xdr:spPr>
    </xdr:pic>
    <xdr:clientData/>
  </xdr:twoCellAnchor>
  <xdr:twoCellAnchor editAs="oneCell">
    <xdr:from>
      <xdr:col>8</xdr:col>
      <xdr:colOff>375787</xdr:colOff>
      <xdr:row>87</xdr:row>
      <xdr:rowOff>35942</xdr:rowOff>
    </xdr:from>
    <xdr:to>
      <xdr:col>10</xdr:col>
      <xdr:colOff>476251</xdr:colOff>
      <xdr:row>99</xdr:row>
      <xdr:rowOff>143773</xdr:rowOff>
    </xdr:to>
    <xdr:pic>
      <xdr:nvPicPr>
        <xdr:cNvPr id="17" name="Imagen 16">
          <a:extLst>
            <a:ext uri="{FF2B5EF4-FFF2-40B4-BE49-F238E27FC236}">
              <a16:creationId xmlns:a16="http://schemas.microsoft.com/office/drawing/2014/main" id="{424ABF50-292A-4E49-895D-CB69786B2026}"/>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5366887" y="18468722"/>
          <a:ext cx="2439804" cy="23023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Users/cesar.perez/Downloads/Informe%20Semanal%20Gerencial%20No.%20251%20(6%20Ago-%2012%20Ag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76"/>
  <sheetViews>
    <sheetView showGridLines="0" tabSelected="1" topLeftCell="A34" zoomScale="55" zoomScaleNormal="55" zoomScaleSheetLayoutView="70" zoomScalePageLayoutView="95" workbookViewId="0">
      <selection activeCell="F35" sqref="F35:I36"/>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90"/>
      <c r="C2" s="490"/>
      <c r="D2" s="490"/>
      <c r="E2" s="490"/>
      <c r="F2" s="337" t="s">
        <v>433</v>
      </c>
      <c r="G2" s="337"/>
      <c r="H2" s="337"/>
      <c r="I2" s="337"/>
      <c r="J2" s="337"/>
      <c r="K2" s="337"/>
      <c r="L2" s="337"/>
      <c r="M2" s="337"/>
      <c r="N2" s="337"/>
      <c r="O2" s="337"/>
      <c r="P2" s="337"/>
      <c r="Q2" s="337" t="s">
        <v>0</v>
      </c>
      <c r="R2" s="337"/>
      <c r="S2" s="490"/>
      <c r="T2" s="490"/>
    </row>
    <row r="3" spans="2:20" ht="30" customHeight="1" x14ac:dyDescent="0.2">
      <c r="B3" s="490"/>
      <c r="C3" s="490"/>
      <c r="D3" s="490"/>
      <c r="E3" s="490"/>
      <c r="F3" s="337" t="s">
        <v>434</v>
      </c>
      <c r="G3" s="337"/>
      <c r="H3" s="490" t="s">
        <v>1</v>
      </c>
      <c r="I3" s="490"/>
      <c r="J3" s="490"/>
      <c r="K3" s="490"/>
      <c r="L3" s="490"/>
      <c r="M3" s="490"/>
      <c r="N3" s="490"/>
      <c r="O3" s="490"/>
      <c r="P3" s="490"/>
      <c r="Q3" s="337" t="s">
        <v>2</v>
      </c>
      <c r="R3" s="337"/>
      <c r="S3" s="626"/>
      <c r="T3" s="626"/>
    </row>
    <row r="4" spans="2:20" ht="30" customHeight="1" x14ac:dyDescent="0.2">
      <c r="B4" s="490"/>
      <c r="C4" s="490"/>
      <c r="D4" s="490"/>
      <c r="E4" s="490"/>
      <c r="F4" s="337" t="s">
        <v>435</v>
      </c>
      <c r="G4" s="337"/>
      <c r="H4" s="490" t="s">
        <v>3</v>
      </c>
      <c r="I4" s="490"/>
      <c r="J4" s="490"/>
      <c r="K4" s="490"/>
      <c r="L4" s="490"/>
      <c r="M4" s="490"/>
      <c r="N4" s="490"/>
      <c r="O4" s="490"/>
      <c r="P4" s="490"/>
      <c r="Q4" s="337" t="s">
        <v>4</v>
      </c>
      <c r="R4" s="337"/>
      <c r="S4" s="623" t="s">
        <v>1037</v>
      </c>
      <c r="T4" s="623"/>
    </row>
    <row r="5" spans="2:20" ht="14.25" x14ac:dyDescent="0.2">
      <c r="B5" s="624"/>
      <c r="C5" s="624"/>
      <c r="D5" s="624"/>
      <c r="E5" s="624"/>
      <c r="F5" s="624"/>
      <c r="G5" s="624"/>
      <c r="H5" s="624"/>
      <c r="I5" s="624"/>
      <c r="J5" s="624"/>
      <c r="K5" s="624"/>
      <c r="L5" s="624"/>
      <c r="M5" s="624"/>
      <c r="N5" s="624"/>
      <c r="O5" s="624"/>
      <c r="P5" s="624"/>
      <c r="Q5" s="624"/>
      <c r="R5" s="624"/>
      <c r="S5" s="624"/>
      <c r="T5" s="624"/>
    </row>
    <row r="6" spans="2:20" ht="22.5" customHeight="1" x14ac:dyDescent="0.2">
      <c r="B6" s="625" t="s">
        <v>5</v>
      </c>
      <c r="C6" s="625"/>
      <c r="D6" s="625"/>
      <c r="E6" s="625"/>
      <c r="F6" s="625"/>
      <c r="G6" s="625"/>
      <c r="H6" s="625"/>
      <c r="I6" s="625"/>
      <c r="J6" s="625"/>
      <c r="K6" s="625"/>
      <c r="L6" s="625"/>
      <c r="M6" s="625"/>
      <c r="N6" s="625"/>
      <c r="O6" s="625"/>
      <c r="P6" s="625"/>
      <c r="Q6" s="625"/>
      <c r="R6" s="625"/>
      <c r="S6" s="625"/>
      <c r="T6" s="625"/>
    </row>
    <row r="7" spans="2:20" ht="14.25" x14ac:dyDescent="0.2">
      <c r="B7" s="284"/>
      <c r="C7" s="284"/>
      <c r="D7" s="284"/>
      <c r="E7" s="284"/>
      <c r="F7" s="284"/>
      <c r="G7" s="284"/>
      <c r="H7" s="284"/>
      <c r="I7" s="284"/>
      <c r="J7" s="284"/>
      <c r="K7" s="284"/>
      <c r="L7" s="284"/>
      <c r="M7" s="284"/>
      <c r="N7" s="284"/>
      <c r="O7" s="284"/>
      <c r="P7" s="284"/>
      <c r="Q7" s="284"/>
      <c r="R7" s="284"/>
      <c r="S7" s="284"/>
      <c r="T7" s="284"/>
    </row>
    <row r="8" spans="2:20" ht="22.5" customHeight="1" x14ac:dyDescent="0.2">
      <c r="B8" s="307" t="s">
        <v>6</v>
      </c>
      <c r="C8" s="307"/>
      <c r="D8" s="307"/>
      <c r="E8" s="307"/>
      <c r="F8" s="307"/>
      <c r="G8" s="307"/>
      <c r="H8" s="307"/>
      <c r="I8" s="307"/>
      <c r="J8" s="307"/>
      <c r="K8" s="307"/>
      <c r="L8" s="307"/>
      <c r="M8" s="307"/>
      <c r="N8" s="307"/>
      <c r="O8" s="307"/>
      <c r="P8" s="307"/>
      <c r="Q8" s="307"/>
      <c r="R8" s="307"/>
      <c r="S8" s="307"/>
      <c r="T8" s="307"/>
    </row>
    <row r="9" spans="2:20" ht="22.5" customHeight="1" x14ac:dyDescent="0.2">
      <c r="B9" s="308" t="s">
        <v>7</v>
      </c>
      <c r="C9" s="309"/>
      <c r="D9" s="309"/>
      <c r="E9" s="309"/>
      <c r="F9" s="309"/>
      <c r="G9" s="309"/>
      <c r="H9" s="309"/>
      <c r="I9" s="309"/>
      <c r="J9" s="309"/>
      <c r="K9" s="309"/>
      <c r="L9" s="309"/>
      <c r="M9" s="309"/>
      <c r="N9" s="309"/>
      <c r="O9" s="309"/>
      <c r="P9" s="309"/>
      <c r="Q9" s="309"/>
      <c r="R9" s="309"/>
      <c r="S9" s="309"/>
      <c r="T9" s="310"/>
    </row>
    <row r="10" spans="2:20" ht="22.5" customHeight="1" x14ac:dyDescent="0.2">
      <c r="B10" s="335" t="s">
        <v>8</v>
      </c>
      <c r="C10" s="335"/>
      <c r="D10" s="335"/>
      <c r="E10" s="335"/>
      <c r="F10" s="332" t="s">
        <v>9</v>
      </c>
      <c r="G10" s="333"/>
      <c r="H10" s="333"/>
      <c r="I10" s="334"/>
      <c r="J10" s="614" t="s">
        <v>10</v>
      </c>
      <c r="K10" s="615"/>
      <c r="L10" s="615"/>
      <c r="M10" s="615"/>
      <c r="N10" s="616"/>
      <c r="O10" s="332" t="s">
        <v>11</v>
      </c>
      <c r="P10" s="333"/>
      <c r="Q10" s="334"/>
      <c r="R10" s="336" t="s">
        <v>12</v>
      </c>
      <c r="S10" s="336"/>
      <c r="T10" s="336"/>
    </row>
    <row r="11" spans="2:20" ht="22.5" customHeight="1" x14ac:dyDescent="0.2">
      <c r="B11" s="335"/>
      <c r="C11" s="335"/>
      <c r="D11" s="335"/>
      <c r="E11" s="335"/>
      <c r="F11" s="611"/>
      <c r="G11" s="612"/>
      <c r="H11" s="612"/>
      <c r="I11" s="613"/>
      <c r="J11" s="617"/>
      <c r="K11" s="618"/>
      <c r="L11" s="618"/>
      <c r="M11" s="618"/>
      <c r="N11" s="619"/>
      <c r="O11" s="611"/>
      <c r="P11" s="612"/>
      <c r="Q11" s="613"/>
      <c r="R11" s="336"/>
      <c r="S11" s="336"/>
      <c r="T11" s="336"/>
    </row>
    <row r="12" spans="2:20" ht="168" customHeight="1" x14ac:dyDescent="0.2">
      <c r="B12" s="580" t="s">
        <v>13</v>
      </c>
      <c r="C12" s="581"/>
      <c r="D12" s="581"/>
      <c r="E12" s="582"/>
      <c r="F12" s="571" t="s">
        <v>518</v>
      </c>
      <c r="G12" s="572"/>
      <c r="H12" s="572"/>
      <c r="I12" s="573"/>
      <c r="J12" s="592" t="s">
        <v>519</v>
      </c>
      <c r="K12" s="593"/>
      <c r="L12" s="593"/>
      <c r="M12" s="593"/>
      <c r="N12" s="594"/>
      <c r="O12" s="571" t="s">
        <v>521</v>
      </c>
      <c r="P12" s="572"/>
      <c r="Q12" s="573"/>
      <c r="R12" s="595" t="s">
        <v>573</v>
      </c>
      <c r="S12" s="596"/>
      <c r="T12" s="597"/>
    </row>
    <row r="13" spans="2:20" ht="168" customHeight="1" x14ac:dyDescent="0.2">
      <c r="B13" s="586"/>
      <c r="C13" s="587"/>
      <c r="D13" s="587"/>
      <c r="E13" s="588"/>
      <c r="F13" s="577"/>
      <c r="G13" s="578"/>
      <c r="H13" s="578"/>
      <c r="I13" s="579"/>
      <c r="J13" s="592" t="s">
        <v>520</v>
      </c>
      <c r="K13" s="593"/>
      <c r="L13" s="593"/>
      <c r="M13" s="593"/>
      <c r="N13" s="594"/>
      <c r="O13" s="577"/>
      <c r="P13" s="578"/>
      <c r="Q13" s="579"/>
      <c r="R13" s="598"/>
      <c r="S13" s="599"/>
      <c r="T13" s="600"/>
    </row>
    <row r="14" spans="2:20" ht="409.6" customHeight="1" x14ac:dyDescent="0.2">
      <c r="B14" s="580" t="s">
        <v>14</v>
      </c>
      <c r="C14" s="581"/>
      <c r="D14" s="581"/>
      <c r="E14" s="582"/>
      <c r="F14" s="571" t="s">
        <v>436</v>
      </c>
      <c r="G14" s="572"/>
      <c r="H14" s="572"/>
      <c r="I14" s="573"/>
      <c r="J14" s="571" t="s">
        <v>517</v>
      </c>
      <c r="K14" s="572"/>
      <c r="L14" s="572"/>
      <c r="M14" s="572"/>
      <c r="N14" s="573"/>
      <c r="O14" s="571" t="s">
        <v>522</v>
      </c>
      <c r="P14" s="572"/>
      <c r="Q14" s="573"/>
      <c r="R14" s="595" t="s">
        <v>574</v>
      </c>
      <c r="S14" s="596"/>
      <c r="T14" s="597"/>
    </row>
    <row r="15" spans="2:20" ht="351.6" customHeight="1" x14ac:dyDescent="0.2">
      <c r="B15" s="583"/>
      <c r="C15" s="584"/>
      <c r="D15" s="584"/>
      <c r="E15" s="585"/>
      <c r="F15" s="574"/>
      <c r="G15" s="575"/>
      <c r="H15" s="575"/>
      <c r="I15" s="576"/>
      <c r="J15" s="574"/>
      <c r="K15" s="575"/>
      <c r="L15" s="575"/>
      <c r="M15" s="575"/>
      <c r="N15" s="576"/>
      <c r="O15" s="574"/>
      <c r="P15" s="575"/>
      <c r="Q15" s="576"/>
      <c r="R15" s="620"/>
      <c r="S15" s="621"/>
      <c r="T15" s="622"/>
    </row>
    <row r="16" spans="2:20" ht="409.6" customHeight="1" x14ac:dyDescent="0.2">
      <c r="B16" s="580" t="s">
        <v>15</v>
      </c>
      <c r="C16" s="581"/>
      <c r="D16" s="581"/>
      <c r="E16" s="582"/>
      <c r="F16" s="571" t="s">
        <v>536</v>
      </c>
      <c r="G16" s="572"/>
      <c r="H16" s="572"/>
      <c r="I16" s="573"/>
      <c r="J16" s="571" t="s">
        <v>117</v>
      </c>
      <c r="K16" s="572"/>
      <c r="L16" s="572"/>
      <c r="M16" s="572"/>
      <c r="N16" s="573"/>
      <c r="O16" s="571" t="s">
        <v>516</v>
      </c>
      <c r="P16" s="572"/>
      <c r="Q16" s="573"/>
      <c r="R16" s="442" t="s">
        <v>575</v>
      </c>
      <c r="S16" s="453"/>
      <c r="T16" s="443"/>
    </row>
    <row r="17" spans="2:20" ht="409.6" customHeight="1" x14ac:dyDescent="0.2">
      <c r="B17" s="583"/>
      <c r="C17" s="584"/>
      <c r="D17" s="584"/>
      <c r="E17" s="585"/>
      <c r="F17" s="574"/>
      <c r="G17" s="575"/>
      <c r="H17" s="575"/>
      <c r="I17" s="576"/>
      <c r="J17" s="574"/>
      <c r="K17" s="575"/>
      <c r="L17" s="575"/>
      <c r="M17" s="575"/>
      <c r="N17" s="576"/>
      <c r="O17" s="574"/>
      <c r="P17" s="575"/>
      <c r="Q17" s="576"/>
      <c r="R17" s="454"/>
      <c r="S17" s="455"/>
      <c r="T17" s="456"/>
    </row>
    <row r="18" spans="2:20" ht="41.45" customHeight="1" x14ac:dyDescent="0.2">
      <c r="B18" s="586"/>
      <c r="C18" s="587"/>
      <c r="D18" s="587"/>
      <c r="E18" s="588"/>
      <c r="F18" s="577"/>
      <c r="G18" s="578"/>
      <c r="H18" s="578"/>
      <c r="I18" s="579"/>
      <c r="J18" s="577"/>
      <c r="K18" s="578"/>
      <c r="L18" s="578"/>
      <c r="M18" s="578"/>
      <c r="N18" s="579"/>
      <c r="O18" s="577"/>
      <c r="P18" s="578"/>
      <c r="Q18" s="579"/>
      <c r="R18" s="444"/>
      <c r="S18" s="457"/>
      <c r="T18" s="445"/>
    </row>
    <row r="19" spans="2:20" ht="409.6" customHeight="1" x14ac:dyDescent="0.2">
      <c r="B19" s="580" t="s">
        <v>16</v>
      </c>
      <c r="C19" s="581"/>
      <c r="D19" s="581"/>
      <c r="E19" s="582"/>
      <c r="F19" s="571" t="s">
        <v>515</v>
      </c>
      <c r="G19" s="572"/>
      <c r="H19" s="572"/>
      <c r="I19" s="573"/>
      <c r="J19" s="571" t="s">
        <v>513</v>
      </c>
      <c r="K19" s="572"/>
      <c r="L19" s="572"/>
      <c r="M19" s="572"/>
      <c r="N19" s="573"/>
      <c r="O19" s="442" t="s">
        <v>514</v>
      </c>
      <c r="P19" s="453"/>
      <c r="Q19" s="443"/>
      <c r="R19" s="601"/>
      <c r="S19" s="602"/>
      <c r="T19" s="603"/>
    </row>
    <row r="20" spans="2:20" ht="409.6" customHeight="1" x14ac:dyDescent="0.2">
      <c r="B20" s="583"/>
      <c r="C20" s="584"/>
      <c r="D20" s="584"/>
      <c r="E20" s="585"/>
      <c r="F20" s="574"/>
      <c r="G20" s="575"/>
      <c r="H20" s="575"/>
      <c r="I20" s="576"/>
      <c r="J20" s="574"/>
      <c r="K20" s="575"/>
      <c r="L20" s="575"/>
      <c r="M20" s="575"/>
      <c r="N20" s="576"/>
      <c r="O20" s="454"/>
      <c r="P20" s="455"/>
      <c r="Q20" s="456"/>
      <c r="R20" s="604"/>
      <c r="S20" s="605"/>
      <c r="T20" s="606"/>
    </row>
    <row r="21" spans="2:20" ht="409.6" customHeight="1" x14ac:dyDescent="0.2">
      <c r="B21" s="583"/>
      <c r="C21" s="584"/>
      <c r="D21" s="584"/>
      <c r="E21" s="585"/>
      <c r="F21" s="574"/>
      <c r="G21" s="575"/>
      <c r="H21" s="575"/>
      <c r="I21" s="576"/>
      <c r="J21" s="574"/>
      <c r="K21" s="575"/>
      <c r="L21" s="575"/>
      <c r="M21" s="575"/>
      <c r="N21" s="576"/>
      <c r="O21" s="454"/>
      <c r="P21" s="455"/>
      <c r="Q21" s="456"/>
      <c r="R21" s="604"/>
      <c r="S21" s="605"/>
      <c r="T21" s="606"/>
    </row>
    <row r="22" spans="2:20" ht="200.45" customHeight="1" x14ac:dyDescent="0.2">
      <c r="B22" s="586"/>
      <c r="C22" s="587"/>
      <c r="D22" s="587"/>
      <c r="E22" s="588"/>
      <c r="F22" s="577"/>
      <c r="G22" s="578"/>
      <c r="H22" s="578"/>
      <c r="I22" s="579"/>
      <c r="J22" s="577"/>
      <c r="K22" s="578"/>
      <c r="L22" s="578"/>
      <c r="M22" s="578"/>
      <c r="N22" s="579"/>
      <c r="O22" s="444"/>
      <c r="P22" s="457"/>
      <c r="Q22" s="445"/>
      <c r="R22" s="607"/>
      <c r="S22" s="608"/>
      <c r="T22" s="609"/>
    </row>
    <row r="23" spans="2:20" ht="107.45" customHeight="1" x14ac:dyDescent="0.2">
      <c r="B23" s="580" t="s">
        <v>17</v>
      </c>
      <c r="C23" s="581"/>
      <c r="D23" s="581"/>
      <c r="E23" s="582"/>
      <c r="F23" s="571" t="s">
        <v>523</v>
      </c>
      <c r="G23" s="572"/>
      <c r="H23" s="572"/>
      <c r="I23" s="573"/>
      <c r="J23" s="592" t="s">
        <v>18</v>
      </c>
      <c r="K23" s="593"/>
      <c r="L23" s="593"/>
      <c r="M23" s="593"/>
      <c r="N23" s="594"/>
      <c r="O23" s="571" t="s">
        <v>525</v>
      </c>
      <c r="P23" s="572"/>
      <c r="Q23" s="573"/>
      <c r="R23" s="571" t="s">
        <v>526</v>
      </c>
      <c r="S23" s="572"/>
      <c r="T23" s="573"/>
    </row>
    <row r="24" spans="2:20" ht="409.6" customHeight="1" x14ac:dyDescent="0.2">
      <c r="B24" s="583"/>
      <c r="C24" s="584"/>
      <c r="D24" s="584"/>
      <c r="E24" s="585"/>
      <c r="F24" s="574"/>
      <c r="G24" s="575"/>
      <c r="H24" s="575"/>
      <c r="I24" s="576"/>
      <c r="J24" s="571" t="s">
        <v>524</v>
      </c>
      <c r="K24" s="572"/>
      <c r="L24" s="572"/>
      <c r="M24" s="572"/>
      <c r="N24" s="573"/>
      <c r="O24" s="574"/>
      <c r="P24" s="575"/>
      <c r="Q24" s="576"/>
      <c r="R24" s="574"/>
      <c r="S24" s="575"/>
      <c r="T24" s="576"/>
    </row>
    <row r="25" spans="2:20" ht="409.6" customHeight="1" x14ac:dyDescent="0.2">
      <c r="B25" s="583"/>
      <c r="C25" s="584"/>
      <c r="D25" s="584"/>
      <c r="E25" s="585"/>
      <c r="F25" s="574"/>
      <c r="G25" s="575"/>
      <c r="H25" s="575"/>
      <c r="I25" s="576"/>
      <c r="J25" s="574"/>
      <c r="K25" s="575"/>
      <c r="L25" s="575"/>
      <c r="M25" s="575"/>
      <c r="N25" s="576"/>
      <c r="O25" s="574"/>
      <c r="P25" s="575"/>
      <c r="Q25" s="576"/>
      <c r="R25" s="574"/>
      <c r="S25" s="575"/>
      <c r="T25" s="576"/>
    </row>
    <row r="26" spans="2:20" ht="409.6" customHeight="1" x14ac:dyDescent="0.2">
      <c r="B26" s="583"/>
      <c r="C26" s="584"/>
      <c r="D26" s="584"/>
      <c r="E26" s="585"/>
      <c r="F26" s="574"/>
      <c r="G26" s="575"/>
      <c r="H26" s="575"/>
      <c r="I26" s="576"/>
      <c r="J26" s="574"/>
      <c r="K26" s="575"/>
      <c r="L26" s="575"/>
      <c r="M26" s="575"/>
      <c r="N26" s="576"/>
      <c r="O26" s="574"/>
      <c r="P26" s="575"/>
      <c r="Q26" s="576"/>
      <c r="R26" s="574"/>
      <c r="S26" s="575"/>
      <c r="T26" s="576"/>
    </row>
    <row r="27" spans="2:20" ht="144" customHeight="1" x14ac:dyDescent="0.2">
      <c r="B27" s="586"/>
      <c r="C27" s="587"/>
      <c r="D27" s="587"/>
      <c r="E27" s="588"/>
      <c r="F27" s="577"/>
      <c r="G27" s="578"/>
      <c r="H27" s="578"/>
      <c r="I27" s="579"/>
      <c r="J27" s="577"/>
      <c r="K27" s="578"/>
      <c r="L27" s="578"/>
      <c r="M27" s="578"/>
      <c r="N27" s="579"/>
      <c r="O27" s="577"/>
      <c r="P27" s="578"/>
      <c r="Q27" s="579"/>
      <c r="R27" s="577"/>
      <c r="S27" s="578"/>
      <c r="T27" s="579"/>
    </row>
    <row r="28" spans="2:20" ht="82.5" customHeight="1" x14ac:dyDescent="0.2">
      <c r="B28" s="337" t="s">
        <v>19</v>
      </c>
      <c r="C28" s="337"/>
      <c r="D28" s="337"/>
      <c r="E28" s="337"/>
      <c r="F28" s="592" t="s">
        <v>527</v>
      </c>
      <c r="G28" s="593"/>
      <c r="H28" s="593"/>
      <c r="I28" s="594"/>
      <c r="J28" s="610" t="s">
        <v>118</v>
      </c>
      <c r="K28" s="610"/>
      <c r="L28" s="610"/>
      <c r="M28" s="610"/>
      <c r="N28" s="610"/>
      <c r="O28" s="592" t="s">
        <v>119</v>
      </c>
      <c r="P28" s="593"/>
      <c r="Q28" s="594"/>
      <c r="R28" s="589"/>
      <c r="S28" s="590"/>
      <c r="T28" s="591"/>
    </row>
    <row r="29" spans="2:20" ht="133.9" customHeight="1" x14ac:dyDescent="0.2">
      <c r="B29" s="337" t="s">
        <v>20</v>
      </c>
      <c r="C29" s="337"/>
      <c r="D29" s="337"/>
      <c r="E29" s="337"/>
      <c r="F29" s="571" t="s">
        <v>529</v>
      </c>
      <c r="G29" s="572"/>
      <c r="H29" s="572"/>
      <c r="I29" s="573"/>
      <c r="J29" s="592" t="s">
        <v>530</v>
      </c>
      <c r="K29" s="593"/>
      <c r="L29" s="593"/>
      <c r="M29" s="593"/>
      <c r="N29" s="594"/>
      <c r="O29" s="592" t="s">
        <v>528</v>
      </c>
      <c r="P29" s="593"/>
      <c r="Q29" s="593"/>
      <c r="R29" s="379" t="s">
        <v>576</v>
      </c>
      <c r="S29" s="590"/>
      <c r="T29" s="591"/>
    </row>
    <row r="30" spans="2:20" ht="237.6" customHeight="1" x14ac:dyDescent="0.2">
      <c r="B30" s="337" t="s">
        <v>21</v>
      </c>
      <c r="C30" s="337"/>
      <c r="D30" s="337"/>
      <c r="E30" s="337"/>
      <c r="F30" s="589"/>
      <c r="G30" s="590"/>
      <c r="H30" s="590"/>
      <c r="I30" s="591"/>
      <c r="J30" s="636"/>
      <c r="K30" s="636"/>
      <c r="L30" s="636"/>
      <c r="M30" s="636"/>
      <c r="N30" s="636"/>
      <c r="O30" s="592" t="s">
        <v>531</v>
      </c>
      <c r="P30" s="593"/>
      <c r="Q30" s="594"/>
      <c r="R30" s="589"/>
      <c r="S30" s="590"/>
      <c r="T30" s="591"/>
    </row>
    <row r="31" spans="2:20" ht="409.6" customHeight="1" x14ac:dyDescent="0.2">
      <c r="B31" s="580" t="s">
        <v>22</v>
      </c>
      <c r="C31" s="581"/>
      <c r="D31" s="581"/>
      <c r="E31" s="582"/>
      <c r="F31" s="571" t="s">
        <v>437</v>
      </c>
      <c r="G31" s="572"/>
      <c r="H31" s="572"/>
      <c r="I31" s="573"/>
      <c r="J31" s="571" t="s">
        <v>532</v>
      </c>
      <c r="K31" s="572"/>
      <c r="L31" s="572"/>
      <c r="M31" s="572"/>
      <c r="N31" s="573"/>
      <c r="O31" s="571" t="s">
        <v>121</v>
      </c>
      <c r="P31" s="572"/>
      <c r="Q31" s="573"/>
      <c r="R31" s="571" t="s">
        <v>120</v>
      </c>
      <c r="S31" s="572"/>
      <c r="T31" s="573"/>
    </row>
    <row r="32" spans="2:20" ht="15" customHeight="1" x14ac:dyDescent="0.2">
      <c r="B32" s="586"/>
      <c r="C32" s="587"/>
      <c r="D32" s="587"/>
      <c r="E32" s="588"/>
      <c r="F32" s="577"/>
      <c r="G32" s="578"/>
      <c r="H32" s="578"/>
      <c r="I32" s="579"/>
      <c r="J32" s="577"/>
      <c r="K32" s="578"/>
      <c r="L32" s="578"/>
      <c r="M32" s="578"/>
      <c r="N32" s="579"/>
      <c r="O32" s="577"/>
      <c r="P32" s="578"/>
      <c r="Q32" s="579"/>
      <c r="R32" s="577"/>
      <c r="S32" s="578"/>
      <c r="T32" s="579"/>
    </row>
    <row r="33" spans="2:20" ht="409.15" customHeight="1" x14ac:dyDescent="0.2">
      <c r="B33" s="580" t="s">
        <v>23</v>
      </c>
      <c r="C33" s="581"/>
      <c r="D33" s="581"/>
      <c r="E33" s="582"/>
      <c r="F33" s="571" t="s">
        <v>533</v>
      </c>
      <c r="G33" s="572"/>
      <c r="H33" s="572"/>
      <c r="I33" s="573"/>
      <c r="J33" s="442" t="s">
        <v>534</v>
      </c>
      <c r="K33" s="453"/>
      <c r="L33" s="453"/>
      <c r="M33" s="453"/>
      <c r="N33" s="443"/>
      <c r="O33" s="442" t="s">
        <v>535</v>
      </c>
      <c r="P33" s="453"/>
      <c r="Q33" s="443"/>
      <c r="R33" s="442"/>
      <c r="S33" s="453"/>
      <c r="T33" s="443"/>
    </row>
    <row r="34" spans="2:20" ht="79.900000000000006" customHeight="1" x14ac:dyDescent="0.2">
      <c r="B34" s="586"/>
      <c r="C34" s="587"/>
      <c r="D34" s="587"/>
      <c r="E34" s="588"/>
      <c r="F34" s="577"/>
      <c r="G34" s="578"/>
      <c r="H34" s="578"/>
      <c r="I34" s="579"/>
      <c r="J34" s="444"/>
      <c r="K34" s="457"/>
      <c r="L34" s="457"/>
      <c r="M34" s="457"/>
      <c r="N34" s="445"/>
      <c r="O34" s="444"/>
      <c r="P34" s="457"/>
      <c r="Q34" s="445"/>
      <c r="R34" s="444"/>
      <c r="S34" s="457"/>
      <c r="T34" s="445"/>
    </row>
    <row r="35" spans="2:20" ht="409.6" customHeight="1" x14ac:dyDescent="0.2">
      <c r="B35" s="337" t="s">
        <v>24</v>
      </c>
      <c r="C35" s="337"/>
      <c r="D35" s="337"/>
      <c r="E35" s="337"/>
      <c r="F35" s="284"/>
      <c r="G35" s="284"/>
      <c r="H35" s="284"/>
      <c r="I35" s="284"/>
      <c r="J35" s="284" t="s">
        <v>122</v>
      </c>
      <c r="K35" s="284"/>
      <c r="L35" s="284"/>
      <c r="M35" s="284"/>
      <c r="N35" s="284"/>
      <c r="O35" s="630" t="s">
        <v>577</v>
      </c>
      <c r="P35" s="630"/>
      <c r="Q35" s="630"/>
      <c r="R35" s="284"/>
      <c r="S35" s="284"/>
      <c r="T35" s="284"/>
    </row>
    <row r="36" spans="2:20" ht="206.45" customHeight="1" x14ac:dyDescent="0.2">
      <c r="B36" s="337"/>
      <c r="C36" s="337"/>
      <c r="D36" s="337"/>
      <c r="E36" s="337"/>
      <c r="F36" s="284"/>
      <c r="G36" s="284"/>
      <c r="H36" s="284"/>
      <c r="I36" s="284"/>
      <c r="J36" s="284"/>
      <c r="K36" s="284"/>
      <c r="L36" s="284"/>
      <c r="M36" s="284"/>
      <c r="N36" s="284"/>
      <c r="O36" s="630"/>
      <c r="P36" s="630"/>
      <c r="Q36" s="630"/>
      <c r="R36" s="284"/>
      <c r="S36" s="284"/>
      <c r="T36" s="284"/>
    </row>
    <row r="37" spans="2:20" ht="30" customHeight="1" x14ac:dyDescent="0.2">
      <c r="B37" s="627" t="s">
        <v>109</v>
      </c>
      <c r="C37" s="628"/>
      <c r="D37" s="628"/>
      <c r="E37" s="628"/>
      <c r="F37" s="628"/>
      <c r="G37" s="628"/>
      <c r="H37" s="628"/>
      <c r="I37" s="628"/>
      <c r="J37" s="628"/>
      <c r="K37" s="628"/>
      <c r="L37" s="628"/>
      <c r="M37" s="628"/>
      <c r="N37" s="628"/>
      <c r="O37" s="628"/>
      <c r="P37" s="628"/>
      <c r="Q37" s="628"/>
      <c r="R37" s="628"/>
      <c r="S37" s="628"/>
      <c r="T37" s="629"/>
    </row>
    <row r="38" spans="2:20" ht="22.5" customHeight="1" x14ac:dyDescent="0.2">
      <c r="B38" s="273" t="s">
        <v>25</v>
      </c>
      <c r="C38" s="353"/>
      <c r="D38" s="353"/>
      <c r="E38" s="353"/>
      <c r="F38" s="353"/>
      <c r="G38" s="353"/>
      <c r="H38" s="274"/>
      <c r="I38" s="273" t="s">
        <v>26</v>
      </c>
      <c r="J38" s="274"/>
      <c r="K38" s="273" t="s">
        <v>4</v>
      </c>
      <c r="L38" s="274"/>
      <c r="M38" s="273" t="s">
        <v>27</v>
      </c>
      <c r="N38" s="353"/>
      <c r="O38" s="353"/>
      <c r="P38" s="353"/>
      <c r="Q38" s="353"/>
      <c r="R38" s="274"/>
      <c r="S38" s="273" t="s">
        <v>4</v>
      </c>
      <c r="T38" s="274"/>
    </row>
    <row r="39" spans="2:20" ht="22.5" customHeight="1" x14ac:dyDescent="0.2">
      <c r="B39" s="281" t="s">
        <v>909</v>
      </c>
      <c r="C39" s="281"/>
      <c r="D39" s="281"/>
      <c r="E39" s="281"/>
      <c r="F39" s="281"/>
      <c r="G39" s="281"/>
      <c r="H39" s="281"/>
      <c r="I39" s="284" t="s">
        <v>910</v>
      </c>
      <c r="J39" s="284"/>
      <c r="K39" s="283">
        <v>43782</v>
      </c>
      <c r="L39" s="283"/>
      <c r="M39" s="284" t="s">
        <v>911</v>
      </c>
      <c r="N39" s="284"/>
      <c r="O39" s="284"/>
      <c r="P39" s="284"/>
      <c r="Q39" s="284"/>
      <c r="R39" s="284"/>
      <c r="S39" s="260"/>
      <c r="T39" s="259"/>
    </row>
    <row r="40" spans="2:20" ht="33.75" customHeight="1" x14ac:dyDescent="0.2">
      <c r="B40" s="281" t="s">
        <v>991</v>
      </c>
      <c r="C40" s="281"/>
      <c r="D40" s="281"/>
      <c r="E40" s="281"/>
      <c r="F40" s="281"/>
      <c r="G40" s="281"/>
      <c r="H40" s="281"/>
      <c r="I40" s="282" t="s">
        <v>992</v>
      </c>
      <c r="J40" s="282"/>
      <c r="K40" s="283">
        <v>44067</v>
      </c>
      <c r="L40" s="283"/>
      <c r="M40" s="284" t="s">
        <v>911</v>
      </c>
      <c r="N40" s="284"/>
      <c r="O40" s="284"/>
      <c r="P40" s="284"/>
      <c r="Q40" s="284"/>
      <c r="R40" s="284"/>
      <c r="S40" s="260"/>
      <c r="T40" s="259"/>
    </row>
    <row r="41" spans="2:20" ht="40.5" customHeight="1" x14ac:dyDescent="0.2">
      <c r="B41" s="286" t="s">
        <v>993</v>
      </c>
      <c r="C41" s="287"/>
      <c r="D41" s="287"/>
      <c r="E41" s="287"/>
      <c r="F41" s="287"/>
      <c r="G41" s="287"/>
      <c r="H41" s="288"/>
      <c r="I41" s="282" t="s">
        <v>994</v>
      </c>
      <c r="J41" s="282"/>
      <c r="K41" s="283">
        <v>44075</v>
      </c>
      <c r="L41" s="283"/>
      <c r="M41" s="284" t="s">
        <v>911</v>
      </c>
      <c r="N41" s="284"/>
      <c r="O41" s="284"/>
      <c r="P41" s="284"/>
      <c r="Q41" s="284"/>
      <c r="R41" s="284"/>
      <c r="S41" s="260"/>
      <c r="T41" s="259"/>
    </row>
    <row r="42" spans="2:20" ht="14.25" customHeight="1" x14ac:dyDescent="0.2">
      <c r="B42" s="64"/>
      <c r="C42" s="65"/>
      <c r="D42" s="65"/>
      <c r="E42" s="65"/>
      <c r="F42" s="65"/>
      <c r="G42" s="65"/>
      <c r="H42" s="65"/>
      <c r="I42" s="65"/>
      <c r="J42" s="65"/>
      <c r="K42" s="65"/>
      <c r="L42" s="65"/>
      <c r="M42" s="65"/>
      <c r="N42" s="65"/>
      <c r="O42" s="65"/>
      <c r="P42" s="65"/>
      <c r="Q42" s="65"/>
      <c r="R42" s="65"/>
      <c r="S42" s="65"/>
      <c r="T42" s="66"/>
    </row>
    <row r="43" spans="2:20" ht="22.5" customHeight="1" x14ac:dyDescent="0.2">
      <c r="B43" s="307" t="s">
        <v>28</v>
      </c>
      <c r="C43" s="307"/>
      <c r="D43" s="307"/>
      <c r="E43" s="307"/>
      <c r="F43" s="307"/>
      <c r="G43" s="307"/>
      <c r="H43" s="307"/>
      <c r="I43" s="307"/>
      <c r="J43" s="307"/>
      <c r="K43" s="307"/>
      <c r="L43" s="307"/>
      <c r="M43" s="307"/>
      <c r="N43" s="307"/>
      <c r="O43" s="307"/>
      <c r="P43" s="307"/>
      <c r="Q43" s="307"/>
      <c r="R43" s="307"/>
      <c r="S43" s="307"/>
      <c r="T43" s="307"/>
    </row>
    <row r="44" spans="2:20" customFormat="1" ht="25.5" customHeight="1" x14ac:dyDescent="0.25">
      <c r="B44" s="308" t="s">
        <v>124</v>
      </c>
      <c r="C44" s="309"/>
      <c r="D44" s="309"/>
      <c r="E44" s="309"/>
      <c r="F44" s="309"/>
      <c r="G44" s="309"/>
      <c r="H44" s="309"/>
      <c r="I44" s="309"/>
      <c r="J44" s="309"/>
      <c r="K44" s="309"/>
      <c r="L44" s="309"/>
      <c r="M44" s="309"/>
      <c r="N44" s="309"/>
      <c r="O44" s="309"/>
      <c r="P44" s="309"/>
      <c r="Q44" s="309"/>
      <c r="R44" s="309"/>
      <c r="S44" s="309"/>
      <c r="T44" s="310"/>
    </row>
    <row r="45" spans="2:20" customFormat="1" ht="34.5" customHeight="1" thickBot="1" x14ac:dyDescent="0.3">
      <c r="B45" s="74" t="s">
        <v>29</v>
      </c>
      <c r="C45" s="308" t="s">
        <v>125</v>
      </c>
      <c r="D45" s="310"/>
      <c r="E45" s="308" t="s">
        <v>438</v>
      </c>
      <c r="F45" s="309"/>
      <c r="G45" s="309"/>
      <c r="H45" s="310"/>
      <c r="I45" s="308" t="s">
        <v>30</v>
      </c>
      <c r="J45" s="309"/>
      <c r="K45" s="309"/>
      <c r="L45" s="309"/>
      <c r="M45" s="309"/>
      <c r="N45" s="309"/>
      <c r="O45" s="309"/>
      <c r="P45" s="309"/>
      <c r="Q45" s="309"/>
      <c r="R45" s="310"/>
      <c r="S45" s="308" t="s">
        <v>31</v>
      </c>
      <c r="T45" s="310"/>
    </row>
    <row r="46" spans="2:20" customFormat="1" ht="61.15" customHeight="1" x14ac:dyDescent="0.25">
      <c r="B46" s="633" t="s">
        <v>32</v>
      </c>
      <c r="C46" s="442" t="s">
        <v>123</v>
      </c>
      <c r="D46" s="443"/>
      <c r="E46" s="298" t="s">
        <v>439</v>
      </c>
      <c r="F46" s="298"/>
      <c r="G46" s="298"/>
      <c r="H46" s="298"/>
      <c r="I46" s="303" t="s">
        <v>714</v>
      </c>
      <c r="J46" s="303"/>
      <c r="K46" s="303"/>
      <c r="L46" s="303"/>
      <c r="M46" s="303"/>
      <c r="N46" s="303"/>
      <c r="O46" s="303"/>
      <c r="P46" s="303"/>
      <c r="Q46" s="303"/>
      <c r="R46" s="303"/>
      <c r="S46" s="631">
        <v>1</v>
      </c>
      <c r="T46" s="632"/>
    </row>
    <row r="47" spans="2:20" customFormat="1" ht="58.9" customHeight="1" x14ac:dyDescent="0.25">
      <c r="B47" s="634"/>
      <c r="C47" s="454"/>
      <c r="D47" s="456"/>
      <c r="E47" s="304" t="s">
        <v>440</v>
      </c>
      <c r="F47" s="304"/>
      <c r="G47" s="304"/>
      <c r="H47" s="304"/>
      <c r="I47" s="297" t="s">
        <v>715</v>
      </c>
      <c r="J47" s="297"/>
      <c r="K47" s="297"/>
      <c r="L47" s="297"/>
      <c r="M47" s="297"/>
      <c r="N47" s="297"/>
      <c r="O47" s="297"/>
      <c r="P47" s="297"/>
      <c r="Q47" s="297"/>
      <c r="R47" s="297"/>
      <c r="S47" s="396">
        <v>1</v>
      </c>
      <c r="T47" s="399"/>
    </row>
    <row r="48" spans="2:20" customFormat="1" ht="66" customHeight="1" x14ac:dyDescent="0.25">
      <c r="B48" s="634"/>
      <c r="C48" s="454"/>
      <c r="D48" s="528"/>
      <c r="E48" s="304" t="s">
        <v>441</v>
      </c>
      <c r="F48" s="304"/>
      <c r="G48" s="304"/>
      <c r="H48" s="304"/>
      <c r="I48" s="297" t="s">
        <v>495</v>
      </c>
      <c r="J48" s="297"/>
      <c r="K48" s="297"/>
      <c r="L48" s="297"/>
      <c r="M48" s="297"/>
      <c r="N48" s="297"/>
      <c r="O48" s="297"/>
      <c r="P48" s="297"/>
      <c r="Q48" s="297"/>
      <c r="R48" s="297"/>
      <c r="S48" s="396">
        <v>1</v>
      </c>
      <c r="T48" s="399"/>
    </row>
    <row r="49" spans="2:23" s="102" customFormat="1" ht="63.6" customHeight="1" x14ac:dyDescent="0.25">
      <c r="B49" s="634"/>
      <c r="C49" s="454"/>
      <c r="D49" s="528"/>
      <c r="E49" s="304" t="s">
        <v>721</v>
      </c>
      <c r="F49" s="304"/>
      <c r="G49" s="304"/>
      <c r="H49" s="304"/>
      <c r="I49" s="297" t="s">
        <v>716</v>
      </c>
      <c r="J49" s="297"/>
      <c r="K49" s="297"/>
      <c r="L49" s="297"/>
      <c r="M49" s="297"/>
      <c r="N49" s="297"/>
      <c r="O49" s="297"/>
      <c r="P49" s="297"/>
      <c r="Q49" s="297"/>
      <c r="R49" s="297"/>
      <c r="S49" s="396">
        <v>1</v>
      </c>
      <c r="T49" s="399"/>
    </row>
    <row r="50" spans="2:23" customFormat="1" ht="36.6" customHeight="1" x14ac:dyDescent="0.25">
      <c r="B50" s="634"/>
      <c r="C50" s="454"/>
      <c r="D50" s="528"/>
      <c r="E50" s="304" t="s">
        <v>442</v>
      </c>
      <c r="F50" s="304"/>
      <c r="G50" s="304"/>
      <c r="H50" s="304"/>
      <c r="I50" s="297" t="s">
        <v>355</v>
      </c>
      <c r="J50" s="297"/>
      <c r="K50" s="297"/>
      <c r="L50" s="297"/>
      <c r="M50" s="297"/>
      <c r="N50" s="297"/>
      <c r="O50" s="297"/>
      <c r="P50" s="297"/>
      <c r="Q50" s="297"/>
      <c r="R50" s="297"/>
      <c r="S50" s="396">
        <v>1</v>
      </c>
      <c r="T50" s="397"/>
    </row>
    <row r="51" spans="2:23" customFormat="1" ht="73.900000000000006" customHeight="1" x14ac:dyDescent="0.25">
      <c r="B51" s="634"/>
      <c r="C51" s="454"/>
      <c r="D51" s="456"/>
      <c r="E51" s="304" t="s">
        <v>443</v>
      </c>
      <c r="F51" s="304"/>
      <c r="G51" s="304"/>
      <c r="H51" s="304"/>
      <c r="I51" s="297" t="s">
        <v>717</v>
      </c>
      <c r="J51" s="297"/>
      <c r="K51" s="297"/>
      <c r="L51" s="297"/>
      <c r="M51" s="297"/>
      <c r="N51" s="297"/>
      <c r="O51" s="297"/>
      <c r="P51" s="297"/>
      <c r="Q51" s="297"/>
      <c r="R51" s="297"/>
      <c r="S51" s="396">
        <v>1</v>
      </c>
      <c r="T51" s="399"/>
    </row>
    <row r="52" spans="2:23" customFormat="1" ht="76.150000000000006" customHeight="1" x14ac:dyDescent="0.25">
      <c r="B52" s="634"/>
      <c r="C52" s="454"/>
      <c r="D52" s="456"/>
      <c r="E52" s="304" t="s">
        <v>444</v>
      </c>
      <c r="F52" s="304"/>
      <c r="G52" s="304"/>
      <c r="H52" s="304"/>
      <c r="I52" s="297" t="s">
        <v>718</v>
      </c>
      <c r="J52" s="297"/>
      <c r="K52" s="297"/>
      <c r="L52" s="297"/>
      <c r="M52" s="297"/>
      <c r="N52" s="297"/>
      <c r="O52" s="297"/>
      <c r="P52" s="297"/>
      <c r="Q52" s="297"/>
      <c r="R52" s="297"/>
      <c r="S52" s="396">
        <v>1</v>
      </c>
      <c r="T52" s="399"/>
    </row>
    <row r="53" spans="2:23" customFormat="1" ht="101.45" customHeight="1" x14ac:dyDescent="0.25">
      <c r="B53" s="634"/>
      <c r="C53" s="454"/>
      <c r="D53" s="456"/>
      <c r="E53" s="304" t="s">
        <v>445</v>
      </c>
      <c r="F53" s="304"/>
      <c r="G53" s="304"/>
      <c r="H53" s="304"/>
      <c r="I53" s="297" t="s">
        <v>719</v>
      </c>
      <c r="J53" s="297"/>
      <c r="K53" s="297"/>
      <c r="L53" s="297"/>
      <c r="M53" s="297"/>
      <c r="N53" s="297"/>
      <c r="O53" s="297"/>
      <c r="P53" s="297"/>
      <c r="Q53" s="297"/>
      <c r="R53" s="297"/>
      <c r="S53" s="396">
        <v>1</v>
      </c>
      <c r="T53" s="399"/>
    </row>
    <row r="54" spans="2:23" customFormat="1" ht="44.45" customHeight="1" x14ac:dyDescent="0.25">
      <c r="B54" s="634"/>
      <c r="C54" s="454"/>
      <c r="D54" s="456"/>
      <c r="E54" s="304" t="s">
        <v>446</v>
      </c>
      <c r="F54" s="304"/>
      <c r="G54" s="304"/>
      <c r="H54" s="304"/>
      <c r="I54" s="297" t="s">
        <v>110</v>
      </c>
      <c r="J54" s="297"/>
      <c r="K54" s="297"/>
      <c r="L54" s="297"/>
      <c r="M54" s="297"/>
      <c r="N54" s="297"/>
      <c r="O54" s="297"/>
      <c r="P54" s="297"/>
      <c r="Q54" s="297"/>
      <c r="R54" s="297"/>
      <c r="S54" s="396">
        <v>1</v>
      </c>
      <c r="T54" s="397"/>
    </row>
    <row r="55" spans="2:23" customFormat="1" ht="55.9" customHeight="1" x14ac:dyDescent="0.25">
      <c r="B55" s="634"/>
      <c r="C55" s="454"/>
      <c r="D55" s="456"/>
      <c r="E55" s="304" t="s">
        <v>447</v>
      </c>
      <c r="F55" s="304"/>
      <c r="G55" s="304"/>
      <c r="H55" s="304"/>
      <c r="I55" s="297" t="s">
        <v>373</v>
      </c>
      <c r="J55" s="297"/>
      <c r="K55" s="297"/>
      <c r="L55" s="297"/>
      <c r="M55" s="297"/>
      <c r="N55" s="297"/>
      <c r="O55" s="297"/>
      <c r="P55" s="297"/>
      <c r="Q55" s="297"/>
      <c r="R55" s="297"/>
      <c r="S55" s="396">
        <v>1</v>
      </c>
      <c r="T55" s="399"/>
    </row>
    <row r="56" spans="2:23" customFormat="1" ht="79.900000000000006" customHeight="1" thickBot="1" x14ac:dyDescent="0.3">
      <c r="B56" s="635"/>
      <c r="C56" s="444"/>
      <c r="D56" s="445"/>
      <c r="E56" s="398" t="s">
        <v>448</v>
      </c>
      <c r="F56" s="398"/>
      <c r="G56" s="398"/>
      <c r="H56" s="398"/>
      <c r="I56" s="637" t="s">
        <v>720</v>
      </c>
      <c r="J56" s="637"/>
      <c r="K56" s="637"/>
      <c r="L56" s="637"/>
      <c r="M56" s="637"/>
      <c r="N56" s="637"/>
      <c r="O56" s="637"/>
      <c r="P56" s="637"/>
      <c r="Q56" s="637"/>
      <c r="R56" s="637"/>
      <c r="S56" s="638">
        <v>1</v>
      </c>
      <c r="T56" s="639"/>
    </row>
    <row r="57" spans="2:23" customFormat="1" ht="80.45" customHeight="1" x14ac:dyDescent="0.25">
      <c r="B57" s="644" t="s">
        <v>33</v>
      </c>
      <c r="C57" s="442" t="s">
        <v>34</v>
      </c>
      <c r="D57" s="443"/>
      <c r="E57" s="298" t="s">
        <v>439</v>
      </c>
      <c r="F57" s="298"/>
      <c r="G57" s="298"/>
      <c r="H57" s="298"/>
      <c r="I57" s="303" t="s">
        <v>769</v>
      </c>
      <c r="J57" s="303"/>
      <c r="K57" s="303"/>
      <c r="L57" s="303"/>
      <c r="M57" s="303"/>
      <c r="N57" s="303"/>
      <c r="O57" s="303"/>
      <c r="P57" s="303"/>
      <c r="Q57" s="303"/>
      <c r="R57" s="303"/>
      <c r="S57" s="631">
        <v>1</v>
      </c>
      <c r="T57" s="632"/>
    </row>
    <row r="58" spans="2:23" customFormat="1" ht="111" customHeight="1" x14ac:dyDescent="0.25">
      <c r="B58" s="645"/>
      <c r="C58" s="454"/>
      <c r="D58" s="456"/>
      <c r="E58" s="304" t="s">
        <v>722</v>
      </c>
      <c r="F58" s="304"/>
      <c r="G58" s="304"/>
      <c r="H58" s="304"/>
      <c r="I58" s="297" t="s">
        <v>496</v>
      </c>
      <c r="J58" s="297"/>
      <c r="K58" s="297"/>
      <c r="L58" s="297"/>
      <c r="M58" s="297"/>
      <c r="N58" s="297"/>
      <c r="O58" s="297"/>
      <c r="P58" s="297"/>
      <c r="Q58" s="297"/>
      <c r="R58" s="297"/>
      <c r="S58" s="396" t="s">
        <v>723</v>
      </c>
      <c r="T58" s="399"/>
      <c r="W58" s="123"/>
    </row>
    <row r="59" spans="2:23" customFormat="1" ht="236.45" customHeight="1" x14ac:dyDescent="0.25">
      <c r="B59" s="645"/>
      <c r="C59" s="454"/>
      <c r="D59" s="456"/>
      <c r="E59" s="304" t="s">
        <v>449</v>
      </c>
      <c r="F59" s="304"/>
      <c r="G59" s="304"/>
      <c r="H59" s="304"/>
      <c r="I59" s="297" t="s">
        <v>725</v>
      </c>
      <c r="J59" s="297"/>
      <c r="K59" s="297"/>
      <c r="L59" s="297"/>
      <c r="M59" s="297"/>
      <c r="N59" s="297"/>
      <c r="O59" s="297"/>
      <c r="P59" s="297"/>
      <c r="Q59" s="297"/>
      <c r="R59" s="297"/>
      <c r="S59" s="396">
        <v>1</v>
      </c>
      <c r="T59" s="397"/>
    </row>
    <row r="60" spans="2:23" customFormat="1" ht="67.5" customHeight="1" x14ac:dyDescent="0.25">
      <c r="B60" s="645"/>
      <c r="C60" s="454"/>
      <c r="D60" s="456"/>
      <c r="E60" s="304" t="s">
        <v>450</v>
      </c>
      <c r="F60" s="304"/>
      <c r="G60" s="304"/>
      <c r="H60" s="304"/>
      <c r="I60" s="297" t="s">
        <v>497</v>
      </c>
      <c r="J60" s="297"/>
      <c r="K60" s="297"/>
      <c r="L60" s="297"/>
      <c r="M60" s="297"/>
      <c r="N60" s="297"/>
      <c r="O60" s="297"/>
      <c r="P60" s="297"/>
      <c r="Q60" s="297"/>
      <c r="R60" s="297"/>
      <c r="S60" s="396">
        <v>1</v>
      </c>
      <c r="T60" s="397"/>
    </row>
    <row r="61" spans="2:23" customFormat="1" ht="62.45" customHeight="1" x14ac:dyDescent="0.25">
      <c r="B61" s="645"/>
      <c r="C61" s="454"/>
      <c r="D61" s="456"/>
      <c r="E61" s="304" t="s">
        <v>451</v>
      </c>
      <c r="F61" s="304"/>
      <c r="G61" s="304"/>
      <c r="H61" s="304"/>
      <c r="I61" s="297" t="s">
        <v>712</v>
      </c>
      <c r="J61" s="297"/>
      <c r="K61" s="297"/>
      <c r="L61" s="297"/>
      <c r="M61" s="297"/>
      <c r="N61" s="297"/>
      <c r="O61" s="297"/>
      <c r="P61" s="297"/>
      <c r="Q61" s="297"/>
      <c r="R61" s="297"/>
      <c r="S61" s="396">
        <v>1</v>
      </c>
      <c r="T61" s="397"/>
    </row>
    <row r="62" spans="2:23" customFormat="1" ht="112.9" customHeight="1" x14ac:dyDescent="0.25">
      <c r="B62" s="645"/>
      <c r="C62" s="454"/>
      <c r="D62" s="456"/>
      <c r="E62" s="304" t="s">
        <v>452</v>
      </c>
      <c r="F62" s="304"/>
      <c r="G62" s="304"/>
      <c r="H62" s="304"/>
      <c r="I62" s="297" t="s">
        <v>726</v>
      </c>
      <c r="J62" s="297"/>
      <c r="K62" s="297"/>
      <c r="L62" s="297"/>
      <c r="M62" s="297"/>
      <c r="N62" s="297"/>
      <c r="O62" s="297"/>
      <c r="P62" s="297"/>
      <c r="Q62" s="297"/>
      <c r="R62" s="297"/>
      <c r="S62" s="396">
        <v>1</v>
      </c>
      <c r="T62" s="397"/>
    </row>
    <row r="63" spans="2:23" customFormat="1" ht="39.6" customHeight="1" x14ac:dyDescent="0.25">
      <c r="B63" s="645"/>
      <c r="C63" s="454"/>
      <c r="D63" s="456"/>
      <c r="E63" s="304" t="s">
        <v>453</v>
      </c>
      <c r="F63" s="304"/>
      <c r="G63" s="304"/>
      <c r="H63" s="304"/>
      <c r="I63" s="297" t="s">
        <v>419</v>
      </c>
      <c r="J63" s="297"/>
      <c r="K63" s="297"/>
      <c r="L63" s="297"/>
      <c r="M63" s="297"/>
      <c r="N63" s="297"/>
      <c r="O63" s="297"/>
      <c r="P63" s="297"/>
      <c r="Q63" s="297"/>
      <c r="R63" s="297"/>
      <c r="S63" s="396">
        <v>1</v>
      </c>
      <c r="T63" s="397"/>
    </row>
    <row r="64" spans="2:23" customFormat="1" ht="58.15" customHeight="1" x14ac:dyDescent="0.25">
      <c r="B64" s="645"/>
      <c r="C64" s="454"/>
      <c r="D64" s="456"/>
      <c r="E64" s="304" t="s">
        <v>454</v>
      </c>
      <c r="F64" s="304"/>
      <c r="G64" s="304"/>
      <c r="H64" s="304"/>
      <c r="I64" s="297" t="s">
        <v>727</v>
      </c>
      <c r="J64" s="297"/>
      <c r="K64" s="297"/>
      <c r="L64" s="297"/>
      <c r="M64" s="297"/>
      <c r="N64" s="297"/>
      <c r="O64" s="297"/>
      <c r="P64" s="297"/>
      <c r="Q64" s="297"/>
      <c r="R64" s="297"/>
      <c r="S64" s="396">
        <v>1</v>
      </c>
      <c r="T64" s="397"/>
    </row>
    <row r="65" spans="2:20" customFormat="1" ht="69.599999999999994" customHeight="1" x14ac:dyDescent="0.25">
      <c r="B65" s="645"/>
      <c r="C65" s="454"/>
      <c r="D65" s="456"/>
      <c r="E65" s="304" t="s">
        <v>455</v>
      </c>
      <c r="F65" s="304"/>
      <c r="G65" s="304"/>
      <c r="H65" s="304"/>
      <c r="I65" s="297" t="s">
        <v>728</v>
      </c>
      <c r="J65" s="297"/>
      <c r="K65" s="297"/>
      <c r="L65" s="297"/>
      <c r="M65" s="297"/>
      <c r="N65" s="297"/>
      <c r="O65" s="297"/>
      <c r="P65" s="297"/>
      <c r="Q65" s="297"/>
      <c r="R65" s="297"/>
      <c r="S65" s="396">
        <v>1</v>
      </c>
      <c r="T65" s="399"/>
    </row>
    <row r="66" spans="2:20" customFormat="1" ht="50.25" customHeight="1" x14ac:dyDescent="0.25">
      <c r="B66" s="645"/>
      <c r="C66" s="454"/>
      <c r="D66" s="456"/>
      <c r="E66" s="304" t="s">
        <v>456</v>
      </c>
      <c r="F66" s="304"/>
      <c r="G66" s="304"/>
      <c r="H66" s="304"/>
      <c r="I66" s="297" t="s">
        <v>713</v>
      </c>
      <c r="J66" s="297"/>
      <c r="K66" s="297"/>
      <c r="L66" s="297"/>
      <c r="M66" s="297"/>
      <c r="N66" s="297"/>
      <c r="O66" s="297"/>
      <c r="P66" s="297"/>
      <c r="Q66" s="297"/>
      <c r="R66" s="297"/>
      <c r="S66" s="396">
        <v>1</v>
      </c>
      <c r="T66" s="399"/>
    </row>
    <row r="67" spans="2:20" customFormat="1" ht="55.15" customHeight="1" thickBot="1" x14ac:dyDescent="0.3">
      <c r="B67" s="646"/>
      <c r="C67" s="444"/>
      <c r="D67" s="445"/>
      <c r="E67" s="398" t="s">
        <v>457</v>
      </c>
      <c r="F67" s="398"/>
      <c r="G67" s="398"/>
      <c r="H67" s="398"/>
      <c r="I67" s="637" t="s">
        <v>724</v>
      </c>
      <c r="J67" s="637"/>
      <c r="K67" s="637"/>
      <c r="L67" s="637"/>
      <c r="M67" s="637"/>
      <c r="N67" s="637"/>
      <c r="O67" s="637"/>
      <c r="P67" s="637"/>
      <c r="Q67" s="637"/>
      <c r="R67" s="637"/>
      <c r="S67" s="638">
        <v>1</v>
      </c>
      <c r="T67" s="639"/>
    </row>
    <row r="68" spans="2:20" customFormat="1" ht="75.599999999999994" customHeight="1" x14ac:dyDescent="0.25">
      <c r="B68" s="633" t="s">
        <v>729</v>
      </c>
      <c r="C68" s="442" t="s">
        <v>356</v>
      </c>
      <c r="D68" s="443"/>
      <c r="E68" s="298" t="s">
        <v>730</v>
      </c>
      <c r="F68" s="298"/>
      <c r="G68" s="298"/>
      <c r="H68" s="298"/>
      <c r="I68" s="303" t="s">
        <v>357</v>
      </c>
      <c r="J68" s="303"/>
      <c r="K68" s="303"/>
      <c r="L68" s="303"/>
      <c r="M68" s="303"/>
      <c r="N68" s="303"/>
      <c r="O68" s="303"/>
      <c r="P68" s="303"/>
      <c r="Q68" s="303"/>
      <c r="R68" s="303"/>
      <c r="S68" s="631">
        <v>1</v>
      </c>
      <c r="T68" s="653"/>
    </row>
    <row r="69" spans="2:20" customFormat="1" ht="225" customHeight="1" x14ac:dyDescent="0.25">
      <c r="B69" s="634"/>
      <c r="C69" s="454"/>
      <c r="D69" s="456"/>
      <c r="E69" s="304" t="s">
        <v>731</v>
      </c>
      <c r="F69" s="304"/>
      <c r="G69" s="304"/>
      <c r="H69" s="304"/>
      <c r="I69" s="652" t="s">
        <v>732</v>
      </c>
      <c r="J69" s="652"/>
      <c r="K69" s="652"/>
      <c r="L69" s="652"/>
      <c r="M69" s="652"/>
      <c r="N69" s="652"/>
      <c r="O69" s="652"/>
      <c r="P69" s="652"/>
      <c r="Q69" s="652"/>
      <c r="R69" s="652"/>
      <c r="S69" s="396">
        <v>1</v>
      </c>
      <c r="T69" s="397"/>
    </row>
    <row r="70" spans="2:20" customFormat="1" ht="27" customHeight="1" x14ac:dyDescent="0.25">
      <c r="B70" s="273"/>
      <c r="C70" s="353"/>
      <c r="D70" s="353"/>
      <c r="E70" s="353"/>
      <c r="F70" s="353"/>
      <c r="G70" s="353"/>
      <c r="H70" s="353"/>
      <c r="I70" s="353"/>
      <c r="J70" s="353"/>
      <c r="K70" s="353"/>
      <c r="L70" s="353"/>
      <c r="M70" s="353"/>
      <c r="N70" s="353"/>
      <c r="O70" s="353"/>
      <c r="P70" s="353"/>
      <c r="Q70" s="353"/>
      <c r="R70" s="353"/>
      <c r="S70" s="353"/>
      <c r="T70" s="274"/>
    </row>
    <row r="71" spans="2:20" customFormat="1" ht="27.75" customHeight="1" x14ac:dyDescent="0.25">
      <c r="B71" s="649" t="s">
        <v>126</v>
      </c>
      <c r="C71" s="650"/>
      <c r="D71" s="650"/>
      <c r="E71" s="650"/>
      <c r="F71" s="650"/>
      <c r="G71" s="650"/>
      <c r="H71" s="650"/>
      <c r="I71" s="650"/>
      <c r="J71" s="650"/>
      <c r="K71" s="650"/>
      <c r="L71" s="650"/>
      <c r="M71" s="650"/>
      <c r="N71" s="650"/>
      <c r="O71" s="650"/>
      <c r="P71" s="650"/>
      <c r="Q71" s="650"/>
      <c r="R71" s="650"/>
      <c r="S71" s="650"/>
      <c r="T71" s="651"/>
    </row>
    <row r="72" spans="2:20" customFormat="1" ht="27.75" customHeight="1" thickBot="1" x14ac:dyDescent="0.3">
      <c r="B72" s="104" t="s">
        <v>29</v>
      </c>
      <c r="C72" s="649" t="s">
        <v>127</v>
      </c>
      <c r="D72" s="651"/>
      <c r="E72" s="649" t="s">
        <v>458</v>
      </c>
      <c r="F72" s="650"/>
      <c r="G72" s="650"/>
      <c r="H72" s="650"/>
      <c r="I72" s="651"/>
      <c r="J72" s="649" t="s">
        <v>30</v>
      </c>
      <c r="K72" s="650"/>
      <c r="L72" s="650"/>
      <c r="M72" s="650"/>
      <c r="N72" s="650"/>
      <c r="O72" s="650"/>
      <c r="P72" s="650"/>
      <c r="Q72" s="650"/>
      <c r="R72" s="651"/>
      <c r="S72" s="649" t="s">
        <v>31</v>
      </c>
      <c r="T72" s="651"/>
    </row>
    <row r="73" spans="2:20" customFormat="1" ht="48" customHeight="1" x14ac:dyDescent="0.25">
      <c r="B73" s="633" t="s">
        <v>35</v>
      </c>
      <c r="C73" s="442" t="s">
        <v>36</v>
      </c>
      <c r="D73" s="443"/>
      <c r="E73" s="400" t="s">
        <v>459</v>
      </c>
      <c r="F73" s="400"/>
      <c r="G73" s="400"/>
      <c r="H73" s="400"/>
      <c r="I73" s="400"/>
      <c r="J73" s="401" t="s">
        <v>733</v>
      </c>
      <c r="K73" s="401"/>
      <c r="L73" s="401"/>
      <c r="M73" s="401"/>
      <c r="N73" s="401"/>
      <c r="O73" s="401"/>
      <c r="P73" s="401"/>
      <c r="Q73" s="401"/>
      <c r="R73" s="401"/>
      <c r="S73" s="631">
        <v>1</v>
      </c>
      <c r="T73" s="632"/>
    </row>
    <row r="74" spans="2:20" customFormat="1" ht="37.9" customHeight="1" x14ac:dyDescent="0.25">
      <c r="B74" s="634"/>
      <c r="C74" s="454"/>
      <c r="D74" s="456"/>
      <c r="E74" s="405" t="s">
        <v>460</v>
      </c>
      <c r="F74" s="405"/>
      <c r="G74" s="405"/>
      <c r="H74" s="405"/>
      <c r="I74" s="405"/>
      <c r="J74" s="404" t="s">
        <v>734</v>
      </c>
      <c r="K74" s="404"/>
      <c r="L74" s="404"/>
      <c r="M74" s="404"/>
      <c r="N74" s="404"/>
      <c r="O74" s="404"/>
      <c r="P74" s="404"/>
      <c r="Q74" s="404"/>
      <c r="R74" s="404"/>
      <c r="S74" s="396">
        <v>1</v>
      </c>
      <c r="T74" s="399"/>
    </row>
    <row r="75" spans="2:20" customFormat="1" ht="134.44999999999999" customHeight="1" x14ac:dyDescent="0.25">
      <c r="B75" s="634"/>
      <c r="C75" s="454"/>
      <c r="D75" s="456"/>
      <c r="E75" s="405" t="s">
        <v>461</v>
      </c>
      <c r="F75" s="405"/>
      <c r="G75" s="405"/>
      <c r="H75" s="405"/>
      <c r="I75" s="405"/>
      <c r="J75" s="404" t="s">
        <v>374</v>
      </c>
      <c r="K75" s="404"/>
      <c r="L75" s="404"/>
      <c r="M75" s="404"/>
      <c r="N75" s="404"/>
      <c r="O75" s="404"/>
      <c r="P75" s="404"/>
      <c r="Q75" s="404"/>
      <c r="R75" s="404"/>
      <c r="S75" s="396">
        <v>1</v>
      </c>
      <c r="T75" s="399"/>
    </row>
    <row r="76" spans="2:20" customFormat="1" ht="56.25" customHeight="1" x14ac:dyDescent="0.25">
      <c r="B76" s="634"/>
      <c r="C76" s="454"/>
      <c r="D76" s="456"/>
      <c r="E76" s="405" t="s">
        <v>462</v>
      </c>
      <c r="F76" s="405"/>
      <c r="G76" s="405"/>
      <c r="H76" s="405"/>
      <c r="I76" s="405"/>
      <c r="J76" s="404" t="s">
        <v>735</v>
      </c>
      <c r="K76" s="404"/>
      <c r="L76" s="404"/>
      <c r="M76" s="404"/>
      <c r="N76" s="404"/>
      <c r="O76" s="404"/>
      <c r="P76" s="404"/>
      <c r="Q76" s="404"/>
      <c r="R76" s="404"/>
      <c r="S76" s="396">
        <v>1</v>
      </c>
      <c r="T76" s="399"/>
    </row>
    <row r="77" spans="2:20" customFormat="1" ht="47.45" customHeight="1" x14ac:dyDescent="0.25">
      <c r="B77" s="634"/>
      <c r="C77" s="454"/>
      <c r="D77" s="456"/>
      <c r="E77" s="405" t="s">
        <v>463</v>
      </c>
      <c r="F77" s="405"/>
      <c r="G77" s="405"/>
      <c r="H77" s="405"/>
      <c r="I77" s="405"/>
      <c r="J77" s="404" t="s">
        <v>128</v>
      </c>
      <c r="K77" s="404"/>
      <c r="L77" s="404"/>
      <c r="M77" s="404"/>
      <c r="N77" s="404"/>
      <c r="O77" s="404"/>
      <c r="P77" s="404"/>
      <c r="Q77" s="404"/>
      <c r="R77" s="404"/>
      <c r="S77" s="396">
        <v>1</v>
      </c>
      <c r="T77" s="399"/>
    </row>
    <row r="78" spans="2:20" customFormat="1" ht="111" customHeight="1" x14ac:dyDescent="0.25">
      <c r="B78" s="634"/>
      <c r="C78" s="454"/>
      <c r="D78" s="456"/>
      <c r="E78" s="304" t="s">
        <v>465</v>
      </c>
      <c r="F78" s="304"/>
      <c r="G78" s="304"/>
      <c r="H78" s="304"/>
      <c r="I78" s="304"/>
      <c r="J78" s="297" t="s">
        <v>737</v>
      </c>
      <c r="K78" s="297"/>
      <c r="L78" s="297"/>
      <c r="M78" s="297"/>
      <c r="N78" s="297"/>
      <c r="O78" s="297"/>
      <c r="P78" s="297"/>
      <c r="Q78" s="297"/>
      <c r="R78" s="297"/>
      <c r="S78" s="396">
        <v>1</v>
      </c>
      <c r="T78" s="399"/>
    </row>
    <row r="79" spans="2:20" customFormat="1" ht="44.45" customHeight="1" x14ac:dyDescent="0.25">
      <c r="B79" s="634"/>
      <c r="C79" s="454"/>
      <c r="D79" s="456"/>
      <c r="E79" s="405" t="s">
        <v>464</v>
      </c>
      <c r="F79" s="405"/>
      <c r="G79" s="405"/>
      <c r="H79" s="405"/>
      <c r="I79" s="405"/>
      <c r="J79" s="404" t="s">
        <v>736</v>
      </c>
      <c r="K79" s="404"/>
      <c r="L79" s="404"/>
      <c r="M79" s="404"/>
      <c r="N79" s="404"/>
      <c r="O79" s="404"/>
      <c r="P79" s="404"/>
      <c r="Q79" s="404"/>
      <c r="R79" s="404"/>
      <c r="S79" s="396">
        <v>1</v>
      </c>
      <c r="T79" s="399"/>
    </row>
    <row r="80" spans="2:20" customFormat="1" ht="139.5" customHeight="1" thickBot="1" x14ac:dyDescent="0.3">
      <c r="B80" s="635"/>
      <c r="C80" s="444"/>
      <c r="D80" s="445"/>
      <c r="E80" s="655" t="s">
        <v>466</v>
      </c>
      <c r="F80" s="655"/>
      <c r="G80" s="655"/>
      <c r="H80" s="655"/>
      <c r="I80" s="655"/>
      <c r="J80" s="656" t="s">
        <v>738</v>
      </c>
      <c r="K80" s="656"/>
      <c r="L80" s="656"/>
      <c r="M80" s="656"/>
      <c r="N80" s="656"/>
      <c r="O80" s="656"/>
      <c r="P80" s="656"/>
      <c r="Q80" s="656"/>
      <c r="R80" s="656"/>
      <c r="S80" s="657">
        <v>1</v>
      </c>
      <c r="T80" s="658"/>
    </row>
    <row r="81" spans="2:20" customFormat="1" ht="129.6" customHeight="1" x14ac:dyDescent="0.25">
      <c r="B81" s="644" t="s">
        <v>37</v>
      </c>
      <c r="C81" s="442" t="s">
        <v>38</v>
      </c>
      <c r="D81" s="443"/>
      <c r="E81" s="400" t="s">
        <v>467</v>
      </c>
      <c r="F81" s="400"/>
      <c r="G81" s="400"/>
      <c r="H81" s="400"/>
      <c r="I81" s="400"/>
      <c r="J81" s="401" t="s">
        <v>739</v>
      </c>
      <c r="K81" s="401"/>
      <c r="L81" s="401"/>
      <c r="M81" s="401"/>
      <c r="N81" s="401"/>
      <c r="O81" s="401"/>
      <c r="P81" s="401"/>
      <c r="Q81" s="401"/>
      <c r="R81" s="401"/>
      <c r="S81" s="631">
        <v>1</v>
      </c>
      <c r="T81" s="632"/>
    </row>
    <row r="82" spans="2:20" customFormat="1" ht="50.45" customHeight="1" x14ac:dyDescent="0.25">
      <c r="B82" s="645"/>
      <c r="C82" s="454"/>
      <c r="D82" s="456"/>
      <c r="E82" s="405" t="s">
        <v>468</v>
      </c>
      <c r="F82" s="405"/>
      <c r="G82" s="405"/>
      <c r="H82" s="405"/>
      <c r="I82" s="405"/>
      <c r="J82" s="404" t="s">
        <v>740</v>
      </c>
      <c r="K82" s="404"/>
      <c r="L82" s="404"/>
      <c r="M82" s="404"/>
      <c r="N82" s="404"/>
      <c r="O82" s="404"/>
      <c r="P82" s="404"/>
      <c r="Q82" s="404"/>
      <c r="R82" s="404"/>
      <c r="S82" s="396">
        <v>1</v>
      </c>
      <c r="T82" s="399"/>
    </row>
    <row r="83" spans="2:20" customFormat="1" ht="30" customHeight="1" thickBot="1" x14ac:dyDescent="0.3">
      <c r="B83" s="646"/>
      <c r="C83" s="444"/>
      <c r="D83" s="445"/>
      <c r="E83" s="402" t="s">
        <v>462</v>
      </c>
      <c r="F83" s="402"/>
      <c r="G83" s="402"/>
      <c r="H83" s="402"/>
      <c r="I83" s="402"/>
      <c r="J83" s="403" t="s">
        <v>111</v>
      </c>
      <c r="K83" s="403"/>
      <c r="L83" s="403"/>
      <c r="M83" s="403"/>
      <c r="N83" s="403"/>
      <c r="O83" s="403"/>
      <c r="P83" s="403"/>
      <c r="Q83" s="403"/>
      <c r="R83" s="403"/>
      <c r="S83" s="657">
        <v>1</v>
      </c>
      <c r="T83" s="658"/>
    </row>
    <row r="84" spans="2:20" customFormat="1" ht="131.44999999999999" customHeight="1" x14ac:dyDescent="0.25">
      <c r="B84" s="633" t="s">
        <v>39</v>
      </c>
      <c r="C84" s="442" t="s">
        <v>40</v>
      </c>
      <c r="D84" s="443"/>
      <c r="E84" s="400" t="s">
        <v>467</v>
      </c>
      <c r="F84" s="400"/>
      <c r="G84" s="400"/>
      <c r="H84" s="400"/>
      <c r="I84" s="400"/>
      <c r="J84" s="401" t="s">
        <v>746</v>
      </c>
      <c r="K84" s="401"/>
      <c r="L84" s="401"/>
      <c r="M84" s="401"/>
      <c r="N84" s="401"/>
      <c r="O84" s="401"/>
      <c r="P84" s="401"/>
      <c r="Q84" s="401"/>
      <c r="R84" s="401"/>
      <c r="S84" s="631">
        <v>1</v>
      </c>
      <c r="T84" s="632"/>
    </row>
    <row r="85" spans="2:20" customFormat="1" ht="27.75" customHeight="1" x14ac:dyDescent="0.25">
      <c r="B85" s="634"/>
      <c r="C85" s="454"/>
      <c r="D85" s="456"/>
      <c r="E85" s="405" t="s">
        <v>460</v>
      </c>
      <c r="F85" s="405"/>
      <c r="G85" s="405"/>
      <c r="H85" s="405"/>
      <c r="I85" s="405"/>
      <c r="J85" s="404" t="s">
        <v>381</v>
      </c>
      <c r="K85" s="404"/>
      <c r="L85" s="404"/>
      <c r="M85" s="404"/>
      <c r="N85" s="404"/>
      <c r="O85" s="404"/>
      <c r="P85" s="404"/>
      <c r="Q85" s="404"/>
      <c r="R85" s="404"/>
      <c r="S85" s="396">
        <v>1</v>
      </c>
      <c r="T85" s="399"/>
    </row>
    <row r="86" spans="2:20" customFormat="1" ht="213.6" customHeight="1" x14ac:dyDescent="0.25">
      <c r="B86" s="634"/>
      <c r="C86" s="454"/>
      <c r="D86" s="456"/>
      <c r="E86" s="405" t="s">
        <v>469</v>
      </c>
      <c r="F86" s="405"/>
      <c r="G86" s="405"/>
      <c r="H86" s="405"/>
      <c r="I86" s="405"/>
      <c r="J86" s="404" t="s">
        <v>741</v>
      </c>
      <c r="K86" s="404"/>
      <c r="L86" s="404"/>
      <c r="M86" s="404"/>
      <c r="N86" s="404"/>
      <c r="O86" s="404"/>
      <c r="P86" s="404"/>
      <c r="Q86" s="404"/>
      <c r="R86" s="404"/>
      <c r="S86" s="396">
        <v>1</v>
      </c>
      <c r="T86" s="399"/>
    </row>
    <row r="87" spans="2:20" customFormat="1" ht="35.450000000000003" customHeight="1" x14ac:dyDescent="0.25">
      <c r="B87" s="634"/>
      <c r="C87" s="454"/>
      <c r="D87" s="456"/>
      <c r="E87" s="405" t="s">
        <v>470</v>
      </c>
      <c r="F87" s="405"/>
      <c r="G87" s="405"/>
      <c r="H87" s="405"/>
      <c r="I87" s="405"/>
      <c r="J87" s="404" t="s">
        <v>393</v>
      </c>
      <c r="K87" s="404"/>
      <c r="L87" s="404"/>
      <c r="M87" s="404"/>
      <c r="N87" s="404"/>
      <c r="O87" s="404"/>
      <c r="P87" s="404"/>
      <c r="Q87" s="404"/>
      <c r="R87" s="404"/>
      <c r="S87" s="396">
        <v>1</v>
      </c>
      <c r="T87" s="399"/>
    </row>
    <row r="88" spans="2:20" customFormat="1" ht="36.6" customHeight="1" x14ac:dyDescent="0.25">
      <c r="B88" s="634"/>
      <c r="C88" s="454"/>
      <c r="D88" s="456"/>
      <c r="E88" s="405" t="s">
        <v>462</v>
      </c>
      <c r="F88" s="405"/>
      <c r="G88" s="405"/>
      <c r="H88" s="405"/>
      <c r="I88" s="405"/>
      <c r="J88" s="404" t="s">
        <v>742</v>
      </c>
      <c r="K88" s="404"/>
      <c r="L88" s="404"/>
      <c r="M88" s="404"/>
      <c r="N88" s="404"/>
      <c r="O88" s="404"/>
      <c r="P88" s="404"/>
      <c r="Q88" s="404"/>
      <c r="R88" s="404"/>
      <c r="S88" s="396">
        <v>1</v>
      </c>
      <c r="T88" s="399"/>
    </row>
    <row r="89" spans="2:20" customFormat="1" ht="46.15" customHeight="1" x14ac:dyDescent="0.25">
      <c r="B89" s="634"/>
      <c r="C89" s="454"/>
      <c r="D89" s="456"/>
      <c r="E89" s="405" t="s">
        <v>463</v>
      </c>
      <c r="F89" s="405"/>
      <c r="G89" s="405"/>
      <c r="H89" s="405"/>
      <c r="I89" s="405"/>
      <c r="J89" s="404" t="s">
        <v>743</v>
      </c>
      <c r="K89" s="404"/>
      <c r="L89" s="404"/>
      <c r="M89" s="404"/>
      <c r="N89" s="404"/>
      <c r="O89" s="404"/>
      <c r="P89" s="404"/>
      <c r="Q89" s="404"/>
      <c r="R89" s="404"/>
      <c r="S89" s="396">
        <v>1</v>
      </c>
      <c r="T89" s="399"/>
    </row>
    <row r="90" spans="2:20" customFormat="1" ht="52.9" customHeight="1" x14ac:dyDescent="0.25">
      <c r="B90" s="634"/>
      <c r="C90" s="454"/>
      <c r="D90" s="456"/>
      <c r="E90" s="405" t="s">
        <v>464</v>
      </c>
      <c r="F90" s="405"/>
      <c r="G90" s="405"/>
      <c r="H90" s="405"/>
      <c r="I90" s="405"/>
      <c r="J90" s="404" t="s">
        <v>744</v>
      </c>
      <c r="K90" s="404"/>
      <c r="L90" s="404"/>
      <c r="M90" s="404"/>
      <c r="N90" s="404"/>
      <c r="O90" s="404"/>
      <c r="P90" s="404"/>
      <c r="Q90" s="404"/>
      <c r="R90" s="404"/>
      <c r="S90" s="396">
        <v>1</v>
      </c>
      <c r="T90" s="399"/>
    </row>
    <row r="91" spans="2:20" customFormat="1" ht="36" customHeight="1" x14ac:dyDescent="0.25">
      <c r="B91" s="634"/>
      <c r="C91" s="454"/>
      <c r="D91" s="456"/>
      <c r="E91" s="648" t="s">
        <v>471</v>
      </c>
      <c r="F91" s="648"/>
      <c r="G91" s="648"/>
      <c r="H91" s="648"/>
      <c r="I91" s="648"/>
      <c r="J91" s="643" t="s">
        <v>745</v>
      </c>
      <c r="K91" s="643"/>
      <c r="L91" s="643"/>
      <c r="M91" s="643"/>
      <c r="N91" s="643"/>
      <c r="O91" s="643"/>
      <c r="P91" s="643"/>
      <c r="Q91" s="643"/>
      <c r="R91" s="643"/>
      <c r="S91" s="638">
        <v>1</v>
      </c>
      <c r="T91" s="639"/>
    </row>
    <row r="92" spans="2:20" s="125" customFormat="1" ht="115.15" customHeight="1" x14ac:dyDescent="0.25">
      <c r="B92" s="187" t="s">
        <v>747</v>
      </c>
      <c r="C92" s="304" t="s">
        <v>748</v>
      </c>
      <c r="D92" s="304"/>
      <c r="E92" s="405" t="s">
        <v>749</v>
      </c>
      <c r="F92" s="405"/>
      <c r="G92" s="405"/>
      <c r="H92" s="405"/>
      <c r="I92" s="405"/>
      <c r="J92" s="297" t="s">
        <v>752</v>
      </c>
      <c r="K92" s="297"/>
      <c r="L92" s="297"/>
      <c r="M92" s="297"/>
      <c r="N92" s="297"/>
      <c r="O92" s="297"/>
      <c r="P92" s="297"/>
      <c r="Q92" s="297"/>
      <c r="R92" s="297"/>
      <c r="S92" s="654">
        <v>1</v>
      </c>
      <c r="T92" s="654"/>
    </row>
    <row r="93" spans="2:20" s="125" customFormat="1" ht="134.44999999999999" customHeight="1" x14ac:dyDescent="0.25">
      <c r="B93" s="187" t="s">
        <v>747</v>
      </c>
      <c r="C93" s="304" t="s">
        <v>750</v>
      </c>
      <c r="D93" s="304"/>
      <c r="E93" s="405" t="s">
        <v>472</v>
      </c>
      <c r="F93" s="405"/>
      <c r="G93" s="405"/>
      <c r="H93" s="405"/>
      <c r="I93" s="405"/>
      <c r="J93" s="404" t="s">
        <v>751</v>
      </c>
      <c r="K93" s="404"/>
      <c r="L93" s="404"/>
      <c r="M93" s="404"/>
      <c r="N93" s="404"/>
      <c r="O93" s="404"/>
      <c r="P93" s="404"/>
      <c r="Q93" s="404"/>
      <c r="R93" s="404"/>
      <c r="S93" s="396">
        <v>1</v>
      </c>
      <c r="T93" s="647"/>
    </row>
    <row r="94" spans="2:20" ht="17.25" customHeight="1" x14ac:dyDescent="0.2">
      <c r="B94" s="407"/>
      <c r="C94" s="408"/>
      <c r="D94" s="408"/>
      <c r="E94" s="409"/>
      <c r="F94" s="409"/>
      <c r="G94" s="409"/>
      <c r="H94" s="409"/>
      <c r="I94" s="409"/>
      <c r="J94" s="409"/>
      <c r="K94" s="409"/>
      <c r="L94" s="409"/>
      <c r="M94" s="409"/>
      <c r="N94" s="409"/>
      <c r="O94" s="409"/>
      <c r="P94" s="409"/>
      <c r="Q94" s="409"/>
      <c r="R94" s="409"/>
      <c r="S94" s="409"/>
      <c r="T94" s="410"/>
    </row>
    <row r="95" spans="2:20" ht="28.5" customHeight="1" x14ac:dyDescent="0.2">
      <c r="B95" s="305" t="s">
        <v>29</v>
      </c>
      <c r="C95" s="306"/>
      <c r="D95" s="640" t="s">
        <v>678</v>
      </c>
      <c r="E95" s="641"/>
      <c r="F95" s="641"/>
      <c r="G95" s="641"/>
      <c r="H95" s="641"/>
      <c r="I95" s="641"/>
      <c r="J95" s="642"/>
      <c r="K95" s="640" t="s">
        <v>354</v>
      </c>
      <c r="L95" s="641"/>
      <c r="M95" s="641"/>
      <c r="N95" s="641"/>
      <c r="O95" s="641"/>
      <c r="P95" s="641"/>
      <c r="Q95" s="641"/>
      <c r="R95" s="642"/>
      <c r="S95" s="332" t="s">
        <v>4</v>
      </c>
      <c r="T95" s="334"/>
    </row>
    <row r="96" spans="2:20" ht="59.45" customHeight="1" x14ac:dyDescent="0.2">
      <c r="B96" s="299" t="s">
        <v>747</v>
      </c>
      <c r="C96" s="299"/>
      <c r="D96" s="300" t="s">
        <v>1201</v>
      </c>
      <c r="E96" s="301"/>
      <c r="F96" s="301"/>
      <c r="G96" s="301"/>
      <c r="H96" s="301"/>
      <c r="I96" s="301"/>
      <c r="J96" s="302"/>
      <c r="K96" s="280" t="s">
        <v>1213</v>
      </c>
      <c r="L96" s="280"/>
      <c r="M96" s="280"/>
      <c r="N96" s="280"/>
      <c r="O96" s="280"/>
      <c r="P96" s="280"/>
      <c r="Q96" s="280"/>
      <c r="R96" s="280"/>
      <c r="S96" s="285">
        <v>44090</v>
      </c>
      <c r="T96" s="285"/>
    </row>
    <row r="97" spans="1:20" ht="55.15" customHeight="1" x14ac:dyDescent="0.2">
      <c r="B97" s="299" t="s">
        <v>35</v>
      </c>
      <c r="C97" s="299"/>
      <c r="D97" s="300" t="s">
        <v>1202</v>
      </c>
      <c r="E97" s="301"/>
      <c r="F97" s="301"/>
      <c r="G97" s="301"/>
      <c r="H97" s="301"/>
      <c r="I97" s="301"/>
      <c r="J97" s="302"/>
      <c r="K97" s="280" t="s">
        <v>1214</v>
      </c>
      <c r="L97" s="280"/>
      <c r="M97" s="280"/>
      <c r="N97" s="280"/>
      <c r="O97" s="280"/>
      <c r="P97" s="280"/>
      <c r="Q97" s="280"/>
      <c r="R97" s="280"/>
      <c r="S97" s="285">
        <v>44091</v>
      </c>
      <c r="T97" s="285"/>
    </row>
    <row r="98" spans="1:20" ht="59.45" customHeight="1" x14ac:dyDescent="0.2">
      <c r="B98" s="299" t="s">
        <v>37</v>
      </c>
      <c r="C98" s="299"/>
      <c r="D98" s="300" t="s">
        <v>1203</v>
      </c>
      <c r="E98" s="301"/>
      <c r="F98" s="301"/>
      <c r="G98" s="301"/>
      <c r="H98" s="301"/>
      <c r="I98" s="301"/>
      <c r="J98" s="302"/>
      <c r="K98" s="280" t="s">
        <v>1212</v>
      </c>
      <c r="L98" s="280"/>
      <c r="M98" s="280"/>
      <c r="N98" s="280"/>
      <c r="O98" s="280"/>
      <c r="P98" s="280"/>
      <c r="Q98" s="280"/>
      <c r="R98" s="280"/>
      <c r="S98" s="285">
        <v>44091</v>
      </c>
      <c r="T98" s="285"/>
    </row>
    <row r="99" spans="1:20" ht="51.6" customHeight="1" x14ac:dyDescent="0.2">
      <c r="B99" s="299" t="s">
        <v>1204</v>
      </c>
      <c r="C99" s="299"/>
      <c r="D99" s="300" t="s">
        <v>1205</v>
      </c>
      <c r="E99" s="301"/>
      <c r="F99" s="301"/>
      <c r="G99" s="301"/>
      <c r="H99" s="301"/>
      <c r="I99" s="301"/>
      <c r="J99" s="302"/>
      <c r="K99" s="280" t="s">
        <v>1212</v>
      </c>
      <c r="L99" s="280"/>
      <c r="M99" s="280"/>
      <c r="N99" s="280"/>
      <c r="O99" s="280"/>
      <c r="P99" s="280"/>
      <c r="Q99" s="280"/>
      <c r="R99" s="280"/>
      <c r="S99" s="285">
        <v>44092</v>
      </c>
      <c r="T99" s="285"/>
    </row>
    <row r="100" spans="1:20" ht="46.15" customHeight="1" x14ac:dyDescent="0.2">
      <c r="B100" s="299" t="s">
        <v>747</v>
      </c>
      <c r="C100" s="299"/>
      <c r="D100" s="300" t="s">
        <v>1206</v>
      </c>
      <c r="E100" s="301"/>
      <c r="F100" s="301"/>
      <c r="G100" s="301"/>
      <c r="H100" s="301"/>
      <c r="I100" s="301"/>
      <c r="J100" s="302"/>
      <c r="K100" s="280" t="s">
        <v>1215</v>
      </c>
      <c r="L100" s="280"/>
      <c r="M100" s="280"/>
      <c r="N100" s="280"/>
      <c r="O100" s="280"/>
      <c r="P100" s="280"/>
      <c r="Q100" s="280"/>
      <c r="R100" s="280"/>
      <c r="S100" s="285">
        <v>44095</v>
      </c>
      <c r="T100" s="285"/>
    </row>
    <row r="101" spans="1:20" ht="47.45" customHeight="1" x14ac:dyDescent="0.2">
      <c r="B101" s="299" t="s">
        <v>1207</v>
      </c>
      <c r="C101" s="299"/>
      <c r="D101" s="300" t="s">
        <v>1208</v>
      </c>
      <c r="E101" s="301"/>
      <c r="F101" s="301"/>
      <c r="G101" s="301"/>
      <c r="H101" s="301"/>
      <c r="I101" s="301"/>
      <c r="J101" s="302"/>
      <c r="K101" s="280" t="s">
        <v>1216</v>
      </c>
      <c r="L101" s="280"/>
      <c r="M101" s="280"/>
      <c r="N101" s="280"/>
      <c r="O101" s="280"/>
      <c r="P101" s="280"/>
      <c r="Q101" s="280"/>
      <c r="R101" s="280"/>
      <c r="S101" s="285">
        <v>44096</v>
      </c>
      <c r="T101" s="285"/>
    </row>
    <row r="102" spans="1:20" ht="114.6" customHeight="1" x14ac:dyDescent="0.2">
      <c r="B102" s="299" t="s">
        <v>1033</v>
      </c>
      <c r="C102" s="299"/>
      <c r="D102" s="300" t="s">
        <v>1209</v>
      </c>
      <c r="E102" s="301"/>
      <c r="F102" s="301"/>
      <c r="G102" s="301"/>
      <c r="H102" s="301"/>
      <c r="I102" s="301"/>
      <c r="J102" s="302"/>
      <c r="K102" s="280" t="s">
        <v>1215</v>
      </c>
      <c r="L102" s="280"/>
      <c r="M102" s="280"/>
      <c r="N102" s="280"/>
      <c r="O102" s="280"/>
      <c r="P102" s="280"/>
      <c r="Q102" s="280"/>
      <c r="R102" s="280"/>
      <c r="S102" s="285" t="s">
        <v>1210</v>
      </c>
      <c r="T102" s="285"/>
    </row>
    <row r="103" spans="1:20" ht="43.9" customHeight="1" x14ac:dyDescent="0.2">
      <c r="B103" s="299" t="s">
        <v>747</v>
      </c>
      <c r="C103" s="299"/>
      <c r="D103" s="300" t="s">
        <v>1217</v>
      </c>
      <c r="E103" s="301"/>
      <c r="F103" s="301"/>
      <c r="G103" s="301"/>
      <c r="H103" s="301"/>
      <c r="I103" s="301"/>
      <c r="J103" s="302"/>
      <c r="K103" s="280" t="s">
        <v>1215</v>
      </c>
      <c r="L103" s="280"/>
      <c r="M103" s="280"/>
      <c r="N103" s="280"/>
      <c r="O103" s="280"/>
      <c r="P103" s="280"/>
      <c r="Q103" s="280"/>
      <c r="R103" s="280"/>
      <c r="S103" s="285">
        <v>44096</v>
      </c>
      <c r="T103" s="285"/>
    </row>
    <row r="104" spans="1:20" ht="46.9" customHeight="1" x14ac:dyDescent="0.2">
      <c r="B104" s="299" t="s">
        <v>747</v>
      </c>
      <c r="C104" s="299"/>
      <c r="D104" s="279" t="s">
        <v>1211</v>
      </c>
      <c r="E104" s="279"/>
      <c r="F104" s="279"/>
      <c r="G104" s="279"/>
      <c r="H104" s="279"/>
      <c r="I104" s="279"/>
      <c r="J104" s="279"/>
      <c r="K104" s="280" t="s">
        <v>1215</v>
      </c>
      <c r="L104" s="280"/>
      <c r="M104" s="280"/>
      <c r="N104" s="280"/>
      <c r="O104" s="280"/>
      <c r="P104" s="280"/>
      <c r="Q104" s="280"/>
      <c r="R104" s="280"/>
      <c r="S104" s="285" t="s">
        <v>1034</v>
      </c>
      <c r="T104" s="285"/>
    </row>
    <row r="105" spans="1:20" ht="25.9" customHeight="1" x14ac:dyDescent="0.2">
      <c r="A105" s="2"/>
      <c r="B105" s="695" t="s">
        <v>41</v>
      </c>
      <c r="C105" s="696"/>
      <c r="D105" s="696"/>
      <c r="E105" s="696"/>
      <c r="F105" s="696"/>
      <c r="G105" s="696"/>
      <c r="H105" s="696"/>
      <c r="I105" s="696"/>
      <c r="J105" s="696"/>
      <c r="K105" s="696"/>
      <c r="L105" s="696"/>
      <c r="M105" s="696"/>
      <c r="N105" s="696"/>
      <c r="O105" s="696"/>
      <c r="P105" s="696"/>
      <c r="Q105" s="696"/>
      <c r="R105" s="696"/>
      <c r="S105" s="696"/>
      <c r="T105" s="697"/>
    </row>
    <row r="106" spans="1:20" ht="24.6" customHeight="1" x14ac:dyDescent="0.2">
      <c r="A106" s="2"/>
      <c r="B106" s="332" t="s">
        <v>42</v>
      </c>
      <c r="C106" s="333"/>
      <c r="D106" s="333"/>
      <c r="E106" s="334"/>
      <c r="F106" s="129" t="s">
        <v>29</v>
      </c>
      <c r="G106" s="332" t="s">
        <v>43</v>
      </c>
      <c r="H106" s="333"/>
      <c r="I106" s="333"/>
      <c r="J106" s="333"/>
      <c r="K106" s="333"/>
      <c r="L106" s="333"/>
      <c r="M106" s="333"/>
      <c r="N106" s="333"/>
      <c r="O106" s="333"/>
      <c r="P106" s="333"/>
      <c r="Q106" s="333"/>
      <c r="R106" s="334"/>
      <c r="S106" s="332" t="s">
        <v>4</v>
      </c>
      <c r="T106" s="334"/>
    </row>
    <row r="107" spans="1:20" ht="37.9" customHeight="1" x14ac:dyDescent="0.2">
      <c r="A107" s="2"/>
      <c r="B107" s="314" t="s">
        <v>627</v>
      </c>
      <c r="C107" s="314"/>
      <c r="D107" s="314"/>
      <c r="E107" s="314"/>
      <c r="F107" s="263" t="s">
        <v>33</v>
      </c>
      <c r="G107" s="279" t="s">
        <v>789</v>
      </c>
      <c r="H107" s="279"/>
      <c r="I107" s="279"/>
      <c r="J107" s="279"/>
      <c r="K107" s="279"/>
      <c r="L107" s="279"/>
      <c r="M107" s="279"/>
      <c r="N107" s="279"/>
      <c r="O107" s="279"/>
      <c r="P107" s="279"/>
      <c r="Q107" s="279"/>
      <c r="R107" s="279"/>
      <c r="S107" s="285">
        <v>44096</v>
      </c>
      <c r="T107" s="285"/>
    </row>
    <row r="108" spans="1:20" ht="37.9" customHeight="1" x14ac:dyDescent="0.2">
      <c r="A108" s="2"/>
      <c r="B108" s="314" t="s">
        <v>1035</v>
      </c>
      <c r="C108" s="314"/>
      <c r="D108" s="314"/>
      <c r="E108" s="314"/>
      <c r="F108" s="263">
        <v>1</v>
      </c>
      <c r="G108" s="279" t="s">
        <v>1173</v>
      </c>
      <c r="H108" s="279"/>
      <c r="I108" s="279"/>
      <c r="J108" s="279"/>
      <c r="K108" s="279"/>
      <c r="L108" s="279"/>
      <c r="M108" s="279"/>
      <c r="N108" s="279"/>
      <c r="O108" s="279"/>
      <c r="P108" s="279"/>
      <c r="Q108" s="279"/>
      <c r="R108" s="279"/>
      <c r="S108" s="285">
        <v>44092</v>
      </c>
      <c r="T108" s="285"/>
    </row>
    <row r="109" spans="1:20" ht="37.9" customHeight="1" x14ac:dyDescent="0.2">
      <c r="A109" s="2"/>
      <c r="B109" s="314"/>
      <c r="C109" s="314"/>
      <c r="D109" s="314"/>
      <c r="E109" s="314"/>
      <c r="F109" s="263" t="s">
        <v>33</v>
      </c>
      <c r="G109" s="279" t="s">
        <v>1174</v>
      </c>
      <c r="H109" s="279"/>
      <c r="I109" s="279"/>
      <c r="J109" s="279"/>
      <c r="K109" s="279"/>
      <c r="L109" s="279"/>
      <c r="M109" s="279"/>
      <c r="N109" s="279"/>
      <c r="O109" s="279"/>
      <c r="P109" s="279"/>
      <c r="Q109" s="279"/>
      <c r="R109" s="279"/>
      <c r="S109" s="285">
        <v>44096</v>
      </c>
      <c r="T109" s="285"/>
    </row>
    <row r="110" spans="1:20" ht="37.9" customHeight="1" x14ac:dyDescent="0.2">
      <c r="A110" s="2"/>
      <c r="B110" s="314" t="s">
        <v>1036</v>
      </c>
      <c r="C110" s="314"/>
      <c r="D110" s="314"/>
      <c r="E110" s="314"/>
      <c r="F110" s="263">
        <v>1</v>
      </c>
      <c r="G110" s="279" t="s">
        <v>1175</v>
      </c>
      <c r="H110" s="279"/>
      <c r="I110" s="279"/>
      <c r="J110" s="279"/>
      <c r="K110" s="279"/>
      <c r="L110" s="279"/>
      <c r="M110" s="279"/>
      <c r="N110" s="279"/>
      <c r="O110" s="279"/>
      <c r="P110" s="279"/>
      <c r="Q110" s="279"/>
      <c r="R110" s="279"/>
      <c r="S110" s="285">
        <v>44091</v>
      </c>
      <c r="T110" s="285"/>
    </row>
    <row r="111" spans="1:20" ht="37.9" customHeight="1" x14ac:dyDescent="0.2">
      <c r="A111" s="2"/>
      <c r="B111" s="314" t="s">
        <v>990</v>
      </c>
      <c r="C111" s="314"/>
      <c r="D111" s="314"/>
      <c r="E111" s="314"/>
      <c r="F111" s="263">
        <v>1</v>
      </c>
      <c r="G111" s="331" t="s">
        <v>1176</v>
      </c>
      <c r="H111" s="331"/>
      <c r="I111" s="331"/>
      <c r="J111" s="331"/>
      <c r="K111" s="331"/>
      <c r="L111" s="331"/>
      <c r="M111" s="331"/>
      <c r="N111" s="331"/>
      <c r="O111" s="331"/>
      <c r="P111" s="331"/>
      <c r="Q111" s="331"/>
      <c r="R111" s="331"/>
      <c r="S111" s="285">
        <v>44093</v>
      </c>
      <c r="T111" s="285"/>
    </row>
    <row r="112" spans="1:20" ht="37.9" customHeight="1" x14ac:dyDescent="0.2">
      <c r="A112" s="2"/>
      <c r="B112" s="314"/>
      <c r="C112" s="314"/>
      <c r="D112" s="314"/>
      <c r="E112" s="314"/>
      <c r="F112" s="263" t="s">
        <v>33</v>
      </c>
      <c r="G112" s="331" t="s">
        <v>1177</v>
      </c>
      <c r="H112" s="331"/>
      <c r="I112" s="331"/>
      <c r="J112" s="331"/>
      <c r="K112" s="331"/>
      <c r="L112" s="331"/>
      <c r="M112" s="331"/>
      <c r="N112" s="331"/>
      <c r="O112" s="331"/>
      <c r="P112" s="331"/>
      <c r="Q112" s="331"/>
      <c r="R112" s="331"/>
      <c r="S112" s="285">
        <v>44096</v>
      </c>
      <c r="T112" s="285"/>
    </row>
    <row r="113" spans="2:20" ht="15" customHeight="1" x14ac:dyDescent="0.2">
      <c r="B113" s="67"/>
      <c r="C113" s="62"/>
      <c r="D113" s="62"/>
      <c r="E113" s="62"/>
      <c r="F113" s="62"/>
      <c r="G113" s="62"/>
      <c r="H113" s="62"/>
      <c r="I113" s="62"/>
      <c r="J113" s="62"/>
      <c r="K113" s="62"/>
      <c r="L113" s="62"/>
      <c r="M113" s="62"/>
      <c r="N113" s="62"/>
      <c r="O113" s="62"/>
      <c r="P113" s="62"/>
      <c r="Q113" s="62"/>
      <c r="R113" s="62"/>
      <c r="S113" s="62"/>
      <c r="T113" s="63"/>
    </row>
    <row r="114" spans="2:20" ht="25.5" customHeight="1" x14ac:dyDescent="0.2">
      <c r="B114" s="501" t="s">
        <v>365</v>
      </c>
      <c r="C114" s="502"/>
      <c r="D114" s="502"/>
      <c r="E114" s="502"/>
      <c r="F114" s="502"/>
      <c r="G114" s="502"/>
      <c r="H114" s="502"/>
      <c r="I114" s="502"/>
      <c r="J114" s="502"/>
      <c r="K114" s="502"/>
      <c r="L114" s="502"/>
      <c r="M114" s="502"/>
      <c r="N114" s="502"/>
      <c r="O114" s="502"/>
      <c r="P114" s="502"/>
      <c r="Q114" s="502"/>
      <c r="R114" s="502"/>
      <c r="S114" s="502"/>
      <c r="T114" s="503"/>
    </row>
    <row r="115" spans="2:20" ht="34.9" customHeight="1" x14ac:dyDescent="0.2">
      <c r="B115" s="350" t="s">
        <v>44</v>
      </c>
      <c r="C115" s="351"/>
      <c r="D115" s="332" t="s">
        <v>473</v>
      </c>
      <c r="E115" s="333"/>
      <c r="F115" s="333"/>
      <c r="G115" s="333"/>
      <c r="H115" s="333"/>
      <c r="I115" s="333"/>
      <c r="J115" s="334"/>
      <c r="K115" s="332" t="s">
        <v>45</v>
      </c>
      <c r="L115" s="333"/>
      <c r="M115" s="333"/>
      <c r="N115" s="333"/>
      <c r="O115" s="333"/>
      <c r="P115" s="333"/>
      <c r="Q115" s="333"/>
      <c r="R115" s="334"/>
      <c r="S115" s="332" t="s">
        <v>4</v>
      </c>
      <c r="T115" s="334"/>
    </row>
    <row r="116" spans="2:20" ht="30.6" customHeight="1" x14ac:dyDescent="0.2">
      <c r="B116" s="273" t="s">
        <v>938</v>
      </c>
      <c r="C116" s="274"/>
      <c r="D116" s="294" t="s">
        <v>939</v>
      </c>
      <c r="E116" s="295"/>
      <c r="F116" s="295"/>
      <c r="G116" s="295"/>
      <c r="H116" s="295"/>
      <c r="I116" s="295"/>
      <c r="J116" s="296"/>
      <c r="K116" s="270" t="s">
        <v>940</v>
      </c>
      <c r="L116" s="271"/>
      <c r="M116" s="271"/>
      <c r="N116" s="271"/>
      <c r="O116" s="271"/>
      <c r="P116" s="271"/>
      <c r="Q116" s="271"/>
      <c r="R116" s="272"/>
      <c r="S116" s="275" t="s">
        <v>1250</v>
      </c>
      <c r="T116" s="276"/>
    </row>
    <row r="117" spans="2:20" ht="30.6" customHeight="1" x14ac:dyDescent="0.2">
      <c r="B117" s="273" t="s">
        <v>10</v>
      </c>
      <c r="C117" s="274"/>
      <c r="D117" s="270" t="s">
        <v>1251</v>
      </c>
      <c r="E117" s="271"/>
      <c r="F117" s="271"/>
      <c r="G117" s="271"/>
      <c r="H117" s="271"/>
      <c r="I117" s="271"/>
      <c r="J117" s="272"/>
      <c r="K117" s="270" t="s">
        <v>1252</v>
      </c>
      <c r="L117" s="271"/>
      <c r="M117" s="271"/>
      <c r="N117" s="271"/>
      <c r="O117" s="271"/>
      <c r="P117" s="271"/>
      <c r="Q117" s="271"/>
      <c r="R117" s="272"/>
      <c r="S117" s="275">
        <v>44091</v>
      </c>
      <c r="T117" s="276"/>
    </row>
    <row r="118" spans="2:20" ht="65.45" customHeight="1" x14ac:dyDescent="0.2">
      <c r="B118" s="273" t="s">
        <v>10</v>
      </c>
      <c r="C118" s="274"/>
      <c r="D118" s="270" t="s">
        <v>1253</v>
      </c>
      <c r="E118" s="271"/>
      <c r="F118" s="271"/>
      <c r="G118" s="271"/>
      <c r="H118" s="271"/>
      <c r="I118" s="271"/>
      <c r="J118" s="272"/>
      <c r="K118" s="270" t="s">
        <v>1254</v>
      </c>
      <c r="L118" s="271"/>
      <c r="M118" s="271"/>
      <c r="N118" s="271"/>
      <c r="O118" s="271"/>
      <c r="P118" s="271"/>
      <c r="Q118" s="271"/>
      <c r="R118" s="272"/>
      <c r="S118" s="275">
        <v>44092</v>
      </c>
      <c r="T118" s="276"/>
    </row>
    <row r="119" spans="2:20" ht="51.6" customHeight="1" x14ac:dyDescent="0.2">
      <c r="B119" s="273" t="s">
        <v>9</v>
      </c>
      <c r="C119" s="274"/>
      <c r="D119" s="270" t="s">
        <v>1255</v>
      </c>
      <c r="E119" s="271"/>
      <c r="F119" s="271"/>
      <c r="G119" s="271"/>
      <c r="H119" s="271"/>
      <c r="I119" s="271"/>
      <c r="J119" s="272"/>
      <c r="K119" s="270" t="s">
        <v>1256</v>
      </c>
      <c r="L119" s="271"/>
      <c r="M119" s="271"/>
      <c r="N119" s="271"/>
      <c r="O119" s="271"/>
      <c r="P119" s="271"/>
      <c r="Q119" s="271"/>
      <c r="R119" s="272"/>
      <c r="S119" s="275">
        <v>44095</v>
      </c>
      <c r="T119" s="276"/>
    </row>
    <row r="120" spans="2:20" ht="30.6" customHeight="1" x14ac:dyDescent="0.2">
      <c r="B120" s="277" t="s">
        <v>9</v>
      </c>
      <c r="C120" s="278"/>
      <c r="D120" s="270" t="s">
        <v>1257</v>
      </c>
      <c r="E120" s="271"/>
      <c r="F120" s="271"/>
      <c r="G120" s="271"/>
      <c r="H120" s="271"/>
      <c r="I120" s="271"/>
      <c r="J120" s="272"/>
      <c r="K120" s="270" t="s">
        <v>1258</v>
      </c>
      <c r="L120" s="271"/>
      <c r="M120" s="271"/>
      <c r="N120" s="271"/>
      <c r="O120" s="271"/>
      <c r="P120" s="271"/>
      <c r="Q120" s="271"/>
      <c r="R120" s="272"/>
      <c r="S120" s="275">
        <v>44096</v>
      </c>
      <c r="T120" s="276"/>
    </row>
    <row r="121" spans="2:20" ht="90.6" customHeight="1" x14ac:dyDescent="0.2">
      <c r="B121" s="277" t="s">
        <v>10</v>
      </c>
      <c r="C121" s="278"/>
      <c r="D121" s="270" t="s">
        <v>1259</v>
      </c>
      <c r="E121" s="271"/>
      <c r="F121" s="271"/>
      <c r="G121" s="271"/>
      <c r="H121" s="271"/>
      <c r="I121" s="271"/>
      <c r="J121" s="272"/>
      <c r="K121" s="270" t="s">
        <v>1260</v>
      </c>
      <c r="L121" s="271"/>
      <c r="M121" s="271"/>
      <c r="N121" s="271"/>
      <c r="O121" s="271"/>
      <c r="P121" s="271"/>
      <c r="Q121" s="271"/>
      <c r="R121" s="272"/>
      <c r="S121" s="275">
        <v>44097</v>
      </c>
      <c r="T121" s="276"/>
    </row>
    <row r="122" spans="2:20" ht="67.900000000000006" customHeight="1" x14ac:dyDescent="0.2">
      <c r="B122" s="277" t="s">
        <v>10</v>
      </c>
      <c r="C122" s="278"/>
      <c r="D122" s="270" t="s">
        <v>1261</v>
      </c>
      <c r="E122" s="271"/>
      <c r="F122" s="271"/>
      <c r="G122" s="271"/>
      <c r="H122" s="271"/>
      <c r="I122" s="271"/>
      <c r="J122" s="272"/>
      <c r="K122" s="270" t="s">
        <v>1262</v>
      </c>
      <c r="L122" s="271"/>
      <c r="M122" s="271"/>
      <c r="N122" s="271"/>
      <c r="O122" s="271"/>
      <c r="P122" s="271"/>
      <c r="Q122" s="271"/>
      <c r="R122" s="272"/>
      <c r="S122" s="275">
        <v>44097</v>
      </c>
      <c r="T122" s="276"/>
    </row>
    <row r="123" spans="2:20" ht="66.599999999999994" customHeight="1" x14ac:dyDescent="0.2">
      <c r="B123" s="277" t="s">
        <v>938</v>
      </c>
      <c r="C123" s="278"/>
      <c r="D123" s="270" t="s">
        <v>1263</v>
      </c>
      <c r="E123" s="271"/>
      <c r="F123" s="271"/>
      <c r="G123" s="271"/>
      <c r="H123" s="271"/>
      <c r="I123" s="271"/>
      <c r="J123" s="272"/>
      <c r="K123" s="270" t="s">
        <v>1264</v>
      </c>
      <c r="L123" s="271"/>
      <c r="M123" s="271"/>
      <c r="N123" s="271"/>
      <c r="O123" s="271"/>
      <c r="P123" s="271"/>
      <c r="Q123" s="271"/>
      <c r="R123" s="272"/>
      <c r="S123" s="275">
        <v>44097</v>
      </c>
      <c r="T123" s="276"/>
    </row>
    <row r="124" spans="2:20" ht="38.450000000000003" customHeight="1" x14ac:dyDescent="0.2">
      <c r="B124" s="273" t="s">
        <v>938</v>
      </c>
      <c r="C124" s="274"/>
      <c r="D124" s="294" t="s">
        <v>941</v>
      </c>
      <c r="E124" s="295"/>
      <c r="F124" s="295"/>
      <c r="G124" s="295"/>
      <c r="H124" s="295"/>
      <c r="I124" s="295"/>
      <c r="J124" s="296"/>
      <c r="K124" s="270" t="s">
        <v>942</v>
      </c>
      <c r="L124" s="271"/>
      <c r="M124" s="271"/>
      <c r="N124" s="271"/>
      <c r="O124" s="271"/>
      <c r="P124" s="271"/>
      <c r="Q124" s="271"/>
      <c r="R124" s="272"/>
      <c r="S124" s="275" t="s">
        <v>1250</v>
      </c>
      <c r="T124" s="276"/>
    </row>
    <row r="125" spans="2:20" s="3" customFormat="1" ht="22.5" customHeight="1" x14ac:dyDescent="0.2">
      <c r="B125" s="683" t="s">
        <v>46</v>
      </c>
      <c r="C125" s="684"/>
      <c r="D125" s="684"/>
      <c r="E125" s="684"/>
      <c r="F125" s="684"/>
      <c r="G125" s="684"/>
      <c r="H125" s="684"/>
      <c r="I125" s="684"/>
      <c r="J125" s="684"/>
      <c r="K125" s="684"/>
      <c r="L125" s="684"/>
      <c r="M125" s="684"/>
      <c r="N125" s="684"/>
      <c r="O125" s="684"/>
      <c r="P125" s="684"/>
      <c r="Q125" s="684"/>
      <c r="R125" s="684"/>
      <c r="S125" s="684"/>
      <c r="T125" s="685"/>
    </row>
    <row r="126" spans="2:20" s="6" customFormat="1" ht="22.5" customHeight="1" x14ac:dyDescent="0.2">
      <c r="B126" s="461" t="s">
        <v>47</v>
      </c>
      <c r="C126" s="462"/>
      <c r="D126" s="462"/>
      <c r="E126" s="462"/>
      <c r="F126" s="462"/>
      <c r="G126" s="462"/>
      <c r="H126" s="462"/>
      <c r="I126" s="462"/>
      <c r="J126" s="462"/>
      <c r="K126" s="462"/>
      <c r="L126" s="462"/>
      <c r="M126" s="462"/>
      <c r="N126" s="462"/>
      <c r="O126" s="462"/>
      <c r="P126" s="462"/>
      <c r="Q126" s="462"/>
      <c r="R126" s="462"/>
      <c r="S126" s="462"/>
      <c r="T126" s="463"/>
    </row>
    <row r="127" spans="2:20" s="7" customFormat="1" ht="47.1" customHeight="1" x14ac:dyDescent="0.25">
      <c r="B127" s="286" t="s">
        <v>474</v>
      </c>
      <c r="C127" s="287"/>
      <c r="D127" s="287"/>
      <c r="E127" s="287"/>
      <c r="F127" s="287"/>
      <c r="G127" s="287"/>
      <c r="H127" s="287"/>
      <c r="I127" s="287"/>
      <c r="J127" s="287"/>
      <c r="K127" s="287"/>
      <c r="L127" s="287"/>
      <c r="M127" s="287"/>
      <c r="N127" s="287"/>
      <c r="O127" s="287"/>
      <c r="P127" s="287"/>
      <c r="Q127" s="287"/>
      <c r="R127" s="287"/>
      <c r="S127" s="287"/>
      <c r="T127" s="288"/>
    </row>
    <row r="128" spans="2:20" s="6" customFormat="1" ht="22.5" customHeight="1" x14ac:dyDescent="0.2">
      <c r="B128" s="315"/>
      <c r="C128" s="316"/>
      <c r="D128" s="316"/>
      <c r="E128" s="316"/>
      <c r="F128" s="316"/>
      <c r="G128" s="316"/>
      <c r="H128" s="316"/>
      <c r="I128" s="316"/>
      <c r="J128" s="316"/>
      <c r="K128" s="316"/>
      <c r="L128" s="316"/>
      <c r="M128" s="316"/>
      <c r="N128" s="316"/>
      <c r="O128" s="316"/>
      <c r="P128" s="316"/>
      <c r="Q128" s="316"/>
      <c r="R128" s="316"/>
      <c r="S128" s="316"/>
      <c r="T128" s="317"/>
    </row>
    <row r="129" spans="2:20" s="6" customFormat="1" ht="22.5" customHeight="1" x14ac:dyDescent="0.2">
      <c r="B129" s="465" t="s">
        <v>48</v>
      </c>
      <c r="C129" s="466"/>
      <c r="D129" s="466"/>
      <c r="E129" s="466"/>
      <c r="F129" s="466"/>
      <c r="G129" s="466"/>
      <c r="H129" s="466"/>
      <c r="I129" s="466"/>
      <c r="J129" s="466"/>
      <c r="K129" s="466"/>
      <c r="L129" s="466"/>
      <c r="M129" s="466"/>
      <c r="N129" s="466"/>
      <c r="O129" s="466"/>
      <c r="P129" s="466"/>
      <c r="Q129" s="466"/>
      <c r="R129" s="466"/>
      <c r="S129" s="466"/>
      <c r="T129" s="467"/>
    </row>
    <row r="130" spans="2:20" s="6" customFormat="1" ht="22.5" customHeight="1" x14ac:dyDescent="0.2">
      <c r="B130" s="335" t="s">
        <v>49</v>
      </c>
      <c r="C130" s="335"/>
      <c r="D130" s="308" t="s">
        <v>475</v>
      </c>
      <c r="E130" s="309"/>
      <c r="F130" s="309"/>
      <c r="G130" s="309"/>
      <c r="H130" s="309"/>
      <c r="I130" s="309"/>
      <c r="J130" s="310"/>
      <c r="K130" s="336" t="s">
        <v>25</v>
      </c>
      <c r="L130" s="336"/>
      <c r="M130" s="336"/>
      <c r="N130" s="336"/>
      <c r="O130" s="336"/>
      <c r="P130" s="336"/>
      <c r="Q130" s="336"/>
      <c r="R130" s="336"/>
      <c r="S130" s="308" t="s">
        <v>50</v>
      </c>
      <c r="T130" s="310"/>
    </row>
    <row r="131" spans="2:20" s="6" customFormat="1" ht="277.89999999999998" customHeight="1" x14ac:dyDescent="0.2">
      <c r="B131" s="337" t="s">
        <v>51</v>
      </c>
      <c r="C131" s="337"/>
      <c r="D131" s="347" t="s">
        <v>476</v>
      </c>
      <c r="E131" s="348"/>
      <c r="F131" s="348"/>
      <c r="G131" s="348"/>
      <c r="H131" s="348"/>
      <c r="I131" s="348"/>
      <c r="J131" s="349"/>
      <c r="K131" s="346" t="s">
        <v>498</v>
      </c>
      <c r="L131" s="346"/>
      <c r="M131" s="346"/>
      <c r="N131" s="346"/>
      <c r="O131" s="346"/>
      <c r="P131" s="346"/>
      <c r="Q131" s="346"/>
      <c r="R131" s="346"/>
      <c r="S131" s="377" t="s">
        <v>499</v>
      </c>
      <c r="T131" s="378"/>
    </row>
    <row r="132" spans="2:20" s="6" customFormat="1" ht="126.75" customHeight="1" x14ac:dyDescent="0.2">
      <c r="B132" s="337" t="s">
        <v>52</v>
      </c>
      <c r="C132" s="337"/>
      <c r="D132" s="338" t="s">
        <v>477</v>
      </c>
      <c r="E132" s="339"/>
      <c r="F132" s="339"/>
      <c r="G132" s="339"/>
      <c r="H132" s="339"/>
      <c r="I132" s="339"/>
      <c r="J132" s="340"/>
      <c r="K132" s="682" t="s">
        <v>53</v>
      </c>
      <c r="L132" s="682"/>
      <c r="M132" s="682"/>
      <c r="N132" s="682"/>
      <c r="O132" s="682"/>
      <c r="P132" s="682"/>
      <c r="Q132" s="682"/>
      <c r="R132" s="682"/>
      <c r="S132" s="377" t="s">
        <v>499</v>
      </c>
      <c r="T132" s="378"/>
    </row>
    <row r="133" spans="2:20" s="6" customFormat="1" ht="82.5" customHeight="1" x14ac:dyDescent="0.2">
      <c r="B133" s="337" t="s">
        <v>54</v>
      </c>
      <c r="C133" s="337"/>
      <c r="D133" s="338" t="s">
        <v>478</v>
      </c>
      <c r="E133" s="339"/>
      <c r="F133" s="339"/>
      <c r="G133" s="339"/>
      <c r="H133" s="339"/>
      <c r="I133" s="339"/>
      <c r="J133" s="340"/>
      <c r="K133" s="682" t="s">
        <v>55</v>
      </c>
      <c r="L133" s="682"/>
      <c r="M133" s="682"/>
      <c r="N133" s="682"/>
      <c r="O133" s="682"/>
      <c r="P133" s="682"/>
      <c r="Q133" s="682"/>
      <c r="R133" s="682"/>
      <c r="S133" s="680" t="s">
        <v>56</v>
      </c>
      <c r="T133" s="681"/>
    </row>
    <row r="134" spans="2:20" s="6" customFormat="1" ht="329.25" customHeight="1" x14ac:dyDescent="0.2">
      <c r="B134" s="337" t="s">
        <v>22</v>
      </c>
      <c r="C134" s="337"/>
      <c r="D134" s="338" t="s">
        <v>479</v>
      </c>
      <c r="E134" s="339"/>
      <c r="F134" s="339"/>
      <c r="G134" s="339"/>
      <c r="H134" s="339"/>
      <c r="I134" s="339"/>
      <c r="J134" s="340"/>
      <c r="K134" s="279" t="s">
        <v>113</v>
      </c>
      <c r="L134" s="345"/>
      <c r="M134" s="345"/>
      <c r="N134" s="345"/>
      <c r="O134" s="345"/>
      <c r="P134" s="345"/>
      <c r="Q134" s="345"/>
      <c r="R134" s="345"/>
      <c r="S134" s="680" t="s">
        <v>56</v>
      </c>
      <c r="T134" s="681"/>
    </row>
    <row r="135" spans="2:20" s="6" customFormat="1" ht="158.1" customHeight="1" x14ac:dyDescent="0.2">
      <c r="B135" s="337" t="s">
        <v>57</v>
      </c>
      <c r="C135" s="337"/>
      <c r="D135" s="338" t="s">
        <v>480</v>
      </c>
      <c r="E135" s="339"/>
      <c r="F135" s="339"/>
      <c r="G135" s="339"/>
      <c r="H135" s="339"/>
      <c r="I135" s="339"/>
      <c r="J135" s="340"/>
      <c r="K135" s="682" t="s">
        <v>58</v>
      </c>
      <c r="L135" s="682"/>
      <c r="M135" s="682"/>
      <c r="N135" s="682"/>
      <c r="O135" s="682"/>
      <c r="P135" s="682"/>
      <c r="Q135" s="682"/>
      <c r="R135" s="682"/>
      <c r="S135" s="377" t="s">
        <v>59</v>
      </c>
      <c r="T135" s="378"/>
    </row>
    <row r="136" spans="2:20" s="6" customFormat="1" ht="22.5" customHeight="1" x14ac:dyDescent="0.2">
      <c r="B136" s="291"/>
      <c r="C136" s="292"/>
      <c r="D136" s="292"/>
      <c r="E136" s="292"/>
      <c r="F136" s="292"/>
      <c r="G136" s="292"/>
      <c r="H136" s="292"/>
      <c r="I136" s="292"/>
      <c r="J136" s="292"/>
      <c r="K136" s="292"/>
      <c r="L136" s="292"/>
      <c r="M136" s="292"/>
      <c r="N136" s="292"/>
      <c r="O136" s="292"/>
      <c r="P136" s="292"/>
      <c r="Q136" s="292"/>
      <c r="R136" s="292"/>
      <c r="S136" s="292"/>
      <c r="T136" s="293"/>
    </row>
    <row r="137" spans="2:20" s="3" customFormat="1" ht="22.5" customHeight="1" x14ac:dyDescent="0.2">
      <c r="B137" s="465" t="s">
        <v>114</v>
      </c>
      <c r="C137" s="466"/>
      <c r="D137" s="466"/>
      <c r="E137" s="466"/>
      <c r="F137" s="466"/>
      <c r="G137" s="466"/>
      <c r="H137" s="466"/>
      <c r="I137" s="466"/>
      <c r="J137" s="466"/>
      <c r="K137" s="466"/>
      <c r="L137" s="466"/>
      <c r="M137" s="466"/>
      <c r="N137" s="466"/>
      <c r="O137" s="466"/>
      <c r="P137" s="466"/>
      <c r="Q137" s="466"/>
      <c r="R137" s="466"/>
      <c r="S137" s="466"/>
      <c r="T137" s="467"/>
    </row>
    <row r="138" spans="2:20" s="3" customFormat="1" ht="29.25" customHeight="1" x14ac:dyDescent="0.2">
      <c r="B138" s="4"/>
      <c r="C138" s="4"/>
      <c r="D138" s="4"/>
      <c r="E138" s="4"/>
      <c r="F138" s="4"/>
      <c r="G138" s="100"/>
      <c r="H138" s="4"/>
      <c r="I138" s="5"/>
      <c r="J138" s="4"/>
      <c r="K138" s="4"/>
      <c r="L138" s="671"/>
      <c r="M138" s="672"/>
      <c r="N138" s="672"/>
      <c r="O138" s="672"/>
      <c r="P138" s="672"/>
      <c r="Q138" s="672"/>
      <c r="R138" s="672"/>
      <c r="S138" s="672"/>
      <c r="T138" s="673"/>
    </row>
    <row r="139" spans="2:20" s="3" customFormat="1" ht="22.5" customHeight="1" x14ac:dyDescent="0.2">
      <c r="B139" s="659" t="s">
        <v>60</v>
      </c>
      <c r="C139" s="661"/>
      <c r="D139" s="661"/>
      <c r="E139" s="661"/>
      <c r="F139" s="661"/>
      <c r="G139" s="661"/>
      <c r="H139" s="661"/>
      <c r="I139" s="661"/>
      <c r="J139" s="661"/>
      <c r="K139" s="660"/>
      <c r="L139" s="674"/>
      <c r="M139" s="675"/>
      <c r="N139" s="675"/>
      <c r="O139" s="675"/>
      <c r="P139" s="675"/>
      <c r="Q139" s="675"/>
      <c r="R139" s="675"/>
      <c r="S139" s="675"/>
      <c r="T139" s="676"/>
    </row>
    <row r="140" spans="2:20" s="3" customFormat="1" ht="28.5" customHeight="1" x14ac:dyDescent="0.2">
      <c r="B140" s="337" t="s">
        <v>61</v>
      </c>
      <c r="C140" s="337"/>
      <c r="D140" s="337"/>
      <c r="E140" s="659" t="s">
        <v>430</v>
      </c>
      <c r="F140" s="660"/>
      <c r="G140" s="8" t="s">
        <v>62</v>
      </c>
      <c r="H140" s="9" t="s">
        <v>63</v>
      </c>
      <c r="I140" s="10" t="s">
        <v>64</v>
      </c>
      <c r="J140" s="96" t="s">
        <v>65</v>
      </c>
      <c r="K140" s="96" t="s">
        <v>66</v>
      </c>
      <c r="L140" s="674"/>
      <c r="M140" s="675"/>
      <c r="N140" s="675"/>
      <c r="O140" s="675"/>
      <c r="P140" s="675"/>
      <c r="Q140" s="675"/>
      <c r="R140" s="675"/>
      <c r="S140" s="675"/>
      <c r="T140" s="676"/>
    </row>
    <row r="141" spans="2:20" s="3" customFormat="1" ht="25.5" customHeight="1" x14ac:dyDescent="0.2">
      <c r="B141" s="379" t="s">
        <v>67</v>
      </c>
      <c r="C141" s="380"/>
      <c r="D141" s="381"/>
      <c r="E141" s="384">
        <v>38.89</v>
      </c>
      <c r="F141" s="385"/>
      <c r="G141" s="13">
        <f>+E154</f>
        <v>0.6331</v>
      </c>
      <c r="H141" s="27">
        <f>+G154</f>
        <v>0.76419999999999999</v>
      </c>
      <c r="I141" s="11">
        <v>42684</v>
      </c>
      <c r="J141" s="11">
        <v>44923</v>
      </c>
      <c r="K141" s="12">
        <f t="shared" ref="K141:K148" si="0">+J141-I141</f>
        <v>2239</v>
      </c>
      <c r="L141" s="674"/>
      <c r="M141" s="675"/>
      <c r="N141" s="675"/>
      <c r="O141" s="675"/>
      <c r="P141" s="675"/>
      <c r="Q141" s="675"/>
      <c r="R141" s="675"/>
      <c r="S141" s="675"/>
      <c r="T141" s="676"/>
    </row>
    <row r="142" spans="2:20" s="3" customFormat="1" ht="15" customHeight="1" x14ac:dyDescent="0.2">
      <c r="B142" s="379" t="s">
        <v>68</v>
      </c>
      <c r="C142" s="380"/>
      <c r="D142" s="381"/>
      <c r="E142" s="384">
        <v>21.84</v>
      </c>
      <c r="F142" s="385"/>
      <c r="G142" s="13">
        <f>+F201</f>
        <v>0.44780000000000003</v>
      </c>
      <c r="H142" s="27">
        <f>+H201</f>
        <v>0.5766</v>
      </c>
      <c r="I142" s="11">
        <v>43044</v>
      </c>
      <c r="J142" s="11">
        <v>44772</v>
      </c>
      <c r="K142" s="12">
        <f t="shared" si="0"/>
        <v>1728</v>
      </c>
      <c r="L142" s="674"/>
      <c r="M142" s="675"/>
      <c r="N142" s="675"/>
      <c r="O142" s="675"/>
      <c r="P142" s="675"/>
      <c r="Q142" s="675"/>
      <c r="R142" s="675"/>
      <c r="S142" s="675"/>
      <c r="T142" s="676"/>
    </row>
    <row r="143" spans="2:20" s="3" customFormat="1" ht="30.75" customHeight="1" x14ac:dyDescent="0.2">
      <c r="B143" s="379" t="s">
        <v>69</v>
      </c>
      <c r="C143" s="380"/>
      <c r="D143" s="381"/>
      <c r="E143" s="384">
        <v>0</v>
      </c>
      <c r="F143" s="385"/>
      <c r="G143" s="149">
        <f>F239</f>
        <v>1</v>
      </c>
      <c r="H143" s="150">
        <f>H239</f>
        <v>1</v>
      </c>
      <c r="I143" s="11">
        <v>42689</v>
      </c>
      <c r="J143" s="11">
        <v>42840</v>
      </c>
      <c r="K143" s="12">
        <f t="shared" si="0"/>
        <v>151</v>
      </c>
      <c r="L143" s="674"/>
      <c r="M143" s="675"/>
      <c r="N143" s="675"/>
      <c r="O143" s="675"/>
      <c r="P143" s="675"/>
      <c r="Q143" s="675"/>
      <c r="R143" s="675"/>
      <c r="S143" s="675"/>
      <c r="T143" s="676"/>
    </row>
    <row r="144" spans="2:20" s="3" customFormat="1" ht="25.5" customHeight="1" x14ac:dyDescent="0.2">
      <c r="B144" s="379" t="s">
        <v>70</v>
      </c>
      <c r="C144" s="380"/>
      <c r="D144" s="381"/>
      <c r="E144" s="384">
        <v>34.69</v>
      </c>
      <c r="F144" s="385"/>
      <c r="G144" s="13">
        <f>+E254</f>
        <v>0.70299999999999996</v>
      </c>
      <c r="H144" s="27">
        <f>+G254</f>
        <v>0.79690000000000005</v>
      </c>
      <c r="I144" s="11">
        <v>42684</v>
      </c>
      <c r="J144" s="11">
        <v>44923</v>
      </c>
      <c r="K144" s="12">
        <f t="shared" si="0"/>
        <v>2239</v>
      </c>
      <c r="L144" s="674"/>
      <c r="M144" s="675"/>
      <c r="N144" s="675"/>
      <c r="O144" s="675"/>
      <c r="P144" s="675"/>
      <c r="Q144" s="675"/>
      <c r="R144" s="675"/>
      <c r="S144" s="675"/>
      <c r="T144" s="676"/>
    </row>
    <row r="145" spans="2:20" s="3" customFormat="1" ht="23.25" customHeight="1" x14ac:dyDescent="0.2">
      <c r="B145" s="379" t="s">
        <v>578</v>
      </c>
      <c r="C145" s="380"/>
      <c r="D145" s="381"/>
      <c r="E145" s="662">
        <v>4.58</v>
      </c>
      <c r="F145" s="663"/>
      <c r="G145" s="149">
        <f>+H277</f>
        <v>1</v>
      </c>
      <c r="H145" s="150">
        <f>+H274</f>
        <v>1</v>
      </c>
      <c r="I145" s="11">
        <v>42684</v>
      </c>
      <c r="J145" s="11">
        <v>43895</v>
      </c>
      <c r="K145" s="668">
        <f t="shared" si="0"/>
        <v>1211</v>
      </c>
      <c r="L145" s="674"/>
      <c r="M145" s="675"/>
      <c r="N145" s="675"/>
      <c r="O145" s="675"/>
      <c r="P145" s="675"/>
      <c r="Q145" s="675"/>
      <c r="R145" s="675"/>
      <c r="S145" s="675"/>
      <c r="T145" s="676"/>
    </row>
    <row r="146" spans="2:20" s="3" customFormat="1" ht="22.5" customHeight="1" x14ac:dyDescent="0.2">
      <c r="B146" s="379" t="s">
        <v>579</v>
      </c>
      <c r="C146" s="380"/>
      <c r="D146" s="381"/>
      <c r="E146" s="664"/>
      <c r="F146" s="665"/>
      <c r="G146" s="149">
        <f>+F287</f>
        <v>1</v>
      </c>
      <c r="H146" s="150">
        <f>+H287</f>
        <v>1</v>
      </c>
      <c r="I146" s="11">
        <v>42684</v>
      </c>
      <c r="J146" s="11">
        <v>43895</v>
      </c>
      <c r="K146" s="669"/>
      <c r="L146" s="674"/>
      <c r="M146" s="675"/>
      <c r="N146" s="675"/>
      <c r="O146" s="675"/>
      <c r="P146" s="675"/>
      <c r="Q146" s="675"/>
      <c r="R146" s="675"/>
      <c r="S146" s="675"/>
      <c r="T146" s="676"/>
    </row>
    <row r="147" spans="2:20" s="18" customFormat="1" ht="19.5" customHeight="1" x14ac:dyDescent="0.2">
      <c r="B147" s="379" t="s">
        <v>100</v>
      </c>
      <c r="C147" s="380"/>
      <c r="D147" s="381"/>
      <c r="E147" s="666"/>
      <c r="F147" s="667"/>
      <c r="G147" s="149">
        <v>1</v>
      </c>
      <c r="H147" s="150">
        <v>1</v>
      </c>
      <c r="I147" s="14"/>
      <c r="J147" s="14"/>
      <c r="K147" s="670"/>
      <c r="L147" s="674"/>
      <c r="M147" s="675"/>
      <c r="N147" s="675"/>
      <c r="O147" s="675"/>
      <c r="P147" s="675"/>
      <c r="Q147" s="675"/>
      <c r="R147" s="675"/>
      <c r="S147" s="675"/>
      <c r="T147" s="676"/>
    </row>
    <row r="148" spans="2:20" s="18" customFormat="1" ht="21.75" customHeight="1" x14ac:dyDescent="0.25">
      <c r="B148" s="659" t="s">
        <v>71</v>
      </c>
      <c r="C148" s="661"/>
      <c r="D148" s="660"/>
      <c r="E148" s="386">
        <f>SUM(E141:F145)</f>
        <v>100</v>
      </c>
      <c r="F148" s="387"/>
      <c r="G148" s="146">
        <f>+G141*E141+G142*E142+G143*E143+G144*E144+G146*E145</f>
        <v>63.368280999999996</v>
      </c>
      <c r="H148" s="146">
        <f>+H141*E141+H142*E142+H143*E143+H144*E144+H147*E145</f>
        <v>74.537143</v>
      </c>
      <c r="I148" s="147">
        <v>42684</v>
      </c>
      <c r="J148" s="147">
        <v>44549</v>
      </c>
      <c r="K148" s="148">
        <f t="shared" si="0"/>
        <v>1865</v>
      </c>
      <c r="L148" s="674"/>
      <c r="M148" s="675"/>
      <c r="N148" s="675"/>
      <c r="O148" s="675"/>
      <c r="P148" s="675"/>
      <c r="Q148" s="675"/>
      <c r="R148" s="675"/>
      <c r="S148" s="675"/>
      <c r="T148" s="676"/>
    </row>
    <row r="149" spans="2:20" s="18" customFormat="1" ht="14.25" x14ac:dyDescent="0.2">
      <c r="B149" s="97"/>
      <c r="C149" s="97"/>
      <c r="D149" s="97"/>
      <c r="E149" s="13"/>
      <c r="F149" s="13"/>
      <c r="G149" s="15"/>
      <c r="H149" s="14"/>
      <c r="I149" s="16"/>
      <c r="J149" s="14"/>
      <c r="K149" s="14"/>
      <c r="L149" s="677"/>
      <c r="M149" s="678"/>
      <c r="N149" s="678"/>
      <c r="O149" s="678"/>
      <c r="P149" s="678"/>
      <c r="Q149" s="678"/>
      <c r="R149" s="678"/>
      <c r="S149" s="678"/>
      <c r="T149" s="679"/>
    </row>
    <row r="150" spans="2:20" s="3" customFormat="1" ht="15" customHeight="1" x14ac:dyDescent="0.2">
      <c r="B150" s="391" t="s">
        <v>72</v>
      </c>
      <c r="C150" s="392"/>
      <c r="D150" s="392"/>
      <c r="E150" s="392"/>
      <c r="F150" s="392"/>
      <c r="G150" s="392"/>
      <c r="H150" s="392"/>
      <c r="I150" s="392"/>
      <c r="J150" s="392"/>
      <c r="K150" s="392"/>
      <c r="L150" s="392"/>
      <c r="M150" s="392"/>
      <c r="N150" s="392"/>
      <c r="O150" s="392"/>
      <c r="P150" s="392"/>
      <c r="Q150" s="392"/>
      <c r="R150" s="392"/>
      <c r="S150" s="392"/>
      <c r="T150" s="393"/>
    </row>
    <row r="151" spans="2:20" s="3" customFormat="1" ht="22.5" customHeight="1" x14ac:dyDescent="0.2">
      <c r="B151" s="430" t="s">
        <v>487</v>
      </c>
      <c r="C151" s="431"/>
      <c r="D151" s="431"/>
      <c r="E151" s="431"/>
      <c r="F151" s="431"/>
      <c r="G151" s="431"/>
      <c r="H151" s="431"/>
      <c r="I151" s="431"/>
      <c r="J151" s="431"/>
      <c r="K151" s="431"/>
      <c r="L151" s="431"/>
      <c r="M151" s="431"/>
      <c r="N151" s="431"/>
      <c r="O151" s="431"/>
      <c r="P151" s="431"/>
      <c r="Q151" s="431"/>
      <c r="R151" s="431"/>
      <c r="S151" s="431"/>
      <c r="T151" s="432"/>
    </row>
    <row r="152" spans="2:20" s="3" customFormat="1" ht="33.75" customHeight="1" x14ac:dyDescent="0.2">
      <c r="B152" s="374" t="s">
        <v>115</v>
      </c>
      <c r="C152" s="375"/>
      <c r="D152" s="375"/>
      <c r="E152" s="375"/>
      <c r="F152" s="375"/>
      <c r="G152" s="375"/>
      <c r="H152" s="375"/>
      <c r="I152" s="375"/>
      <c r="J152" s="375"/>
      <c r="K152" s="376"/>
      <c r="L152" s="354"/>
      <c r="M152" s="355"/>
      <c r="N152" s="355"/>
      <c r="O152" s="355"/>
      <c r="P152" s="355"/>
      <c r="Q152" s="355"/>
      <c r="R152" s="355"/>
      <c r="S152" s="355"/>
      <c r="T152" s="356"/>
    </row>
    <row r="153" spans="2:20" s="3" customFormat="1" ht="22.5" customHeight="1" x14ac:dyDescent="0.2">
      <c r="B153" s="314" t="s">
        <v>73</v>
      </c>
      <c r="C153" s="314"/>
      <c r="D153" s="314"/>
      <c r="E153" s="273" t="s">
        <v>431</v>
      </c>
      <c r="F153" s="274"/>
      <c r="G153" s="314" t="s">
        <v>63</v>
      </c>
      <c r="H153" s="314"/>
      <c r="I153" s="314" t="s">
        <v>74</v>
      </c>
      <c r="J153" s="314"/>
      <c r="K153" s="314"/>
      <c r="L153" s="388"/>
      <c r="M153" s="389"/>
      <c r="N153" s="389"/>
      <c r="O153" s="389"/>
      <c r="P153" s="389"/>
      <c r="Q153" s="389"/>
      <c r="R153" s="389"/>
      <c r="S153" s="389"/>
      <c r="T153" s="390"/>
    </row>
    <row r="154" spans="2:20" s="3" customFormat="1" ht="22.5" customHeight="1" x14ac:dyDescent="0.2">
      <c r="B154" s="281" t="s">
        <v>75</v>
      </c>
      <c r="C154" s="281"/>
      <c r="D154" s="281"/>
      <c r="E154" s="341">
        <f>+G157</f>
        <v>0.6331</v>
      </c>
      <c r="F154" s="342"/>
      <c r="G154" s="363">
        <v>0.76419999999999999</v>
      </c>
      <c r="H154" s="363"/>
      <c r="I154" s="327">
        <f>E154-G154</f>
        <v>-0.13109999999999999</v>
      </c>
      <c r="J154" s="327"/>
      <c r="K154" s="327"/>
      <c r="L154" s="388"/>
      <c r="M154" s="389"/>
      <c r="N154" s="389"/>
      <c r="O154" s="389"/>
      <c r="P154" s="389"/>
      <c r="Q154" s="389"/>
      <c r="R154" s="389"/>
      <c r="S154" s="389"/>
      <c r="T154" s="390"/>
    </row>
    <row r="155" spans="2:20" s="3" customFormat="1" ht="22.5" customHeight="1" x14ac:dyDescent="0.2">
      <c r="B155" s="291"/>
      <c r="C155" s="292"/>
      <c r="D155" s="292"/>
      <c r="E155" s="292"/>
      <c r="F155" s="292"/>
      <c r="G155" s="292"/>
      <c r="H155" s="292"/>
      <c r="I155" s="292"/>
      <c r="J155" s="292"/>
      <c r="K155" s="293"/>
      <c r="L155" s="388"/>
      <c r="M155" s="389"/>
      <c r="N155" s="389"/>
      <c r="O155" s="389"/>
      <c r="P155" s="389"/>
      <c r="Q155" s="389"/>
      <c r="R155" s="389"/>
      <c r="S155" s="389"/>
      <c r="T155" s="390"/>
    </row>
    <row r="156" spans="2:20" s="3" customFormat="1" ht="32.25" customHeight="1" x14ac:dyDescent="0.2">
      <c r="B156" s="314" t="s">
        <v>76</v>
      </c>
      <c r="C156" s="314"/>
      <c r="D156" s="314" t="s">
        <v>65</v>
      </c>
      <c r="E156" s="314"/>
      <c r="F156" s="93" t="s">
        <v>77</v>
      </c>
      <c r="G156" s="327" t="s">
        <v>78</v>
      </c>
      <c r="H156" s="327"/>
      <c r="I156" s="93" t="s">
        <v>79</v>
      </c>
      <c r="J156" s="327" t="s">
        <v>80</v>
      </c>
      <c r="K156" s="327"/>
      <c r="L156" s="388"/>
      <c r="M156" s="389"/>
      <c r="N156" s="389"/>
      <c r="O156" s="389"/>
      <c r="P156" s="389"/>
      <c r="Q156" s="389"/>
      <c r="R156" s="389"/>
      <c r="S156" s="389"/>
      <c r="T156" s="390"/>
    </row>
    <row r="157" spans="2:20" s="3" customFormat="1" ht="29.25" customHeight="1" x14ac:dyDescent="0.2">
      <c r="B157" s="344">
        <f>I141</f>
        <v>42684</v>
      </c>
      <c r="C157" s="284"/>
      <c r="D157" s="344">
        <f>J141</f>
        <v>44923</v>
      </c>
      <c r="E157" s="284"/>
      <c r="F157" s="17">
        <f>K141</f>
        <v>2239</v>
      </c>
      <c r="G157" s="341">
        <v>0.6331</v>
      </c>
      <c r="H157" s="370"/>
      <c r="I157" s="370"/>
      <c r="J157" s="370"/>
      <c r="K157" s="342"/>
      <c r="L157" s="388"/>
      <c r="M157" s="389"/>
      <c r="N157" s="389"/>
      <c r="O157" s="389"/>
      <c r="P157" s="389"/>
      <c r="Q157" s="389"/>
      <c r="R157" s="389"/>
      <c r="S157" s="389"/>
      <c r="T157" s="390"/>
    </row>
    <row r="158" spans="2:20" s="3" customFormat="1" ht="25.5" customHeight="1" x14ac:dyDescent="0.2">
      <c r="B158" s="291"/>
      <c r="C158" s="292"/>
      <c r="D158" s="292"/>
      <c r="E158" s="292"/>
      <c r="F158" s="292"/>
      <c r="G158" s="292"/>
      <c r="H158" s="292"/>
      <c r="I158" s="292"/>
      <c r="J158" s="292"/>
      <c r="K158" s="293"/>
      <c r="L158" s="388"/>
      <c r="M158" s="389"/>
      <c r="N158" s="389"/>
      <c r="O158" s="389"/>
      <c r="P158" s="389"/>
      <c r="Q158" s="389"/>
      <c r="R158" s="389"/>
      <c r="S158" s="389"/>
      <c r="T158" s="390"/>
    </row>
    <row r="159" spans="2:20" s="3" customFormat="1" ht="19.5" customHeight="1" x14ac:dyDescent="0.2">
      <c r="B159" s="374" t="s">
        <v>81</v>
      </c>
      <c r="C159" s="375"/>
      <c r="D159" s="375"/>
      <c r="E159" s="375"/>
      <c r="F159" s="375"/>
      <c r="G159" s="375"/>
      <c r="H159" s="375"/>
      <c r="I159" s="375"/>
      <c r="J159" s="375"/>
      <c r="K159" s="376"/>
      <c r="L159" s="357"/>
      <c r="M159" s="358"/>
      <c r="N159" s="358"/>
      <c r="O159" s="358"/>
      <c r="P159" s="358"/>
      <c r="Q159" s="358"/>
      <c r="R159" s="358"/>
      <c r="S159" s="358"/>
      <c r="T159" s="359"/>
    </row>
    <row r="160" spans="2:20" s="3" customFormat="1" ht="22.5" customHeight="1" x14ac:dyDescent="0.2">
      <c r="B160" s="343" t="s">
        <v>82</v>
      </c>
      <c r="C160" s="343"/>
      <c r="D160" s="343"/>
      <c r="E160" s="343"/>
      <c r="F160" s="313" t="s">
        <v>643</v>
      </c>
      <c r="G160" s="313"/>
      <c r="H160" s="313"/>
      <c r="I160" s="313"/>
      <c r="J160" s="364" t="s">
        <v>83</v>
      </c>
      <c r="K160" s="365"/>
      <c r="L160" s="365"/>
      <c r="M160" s="365"/>
      <c r="N160" s="365"/>
      <c r="O160" s="365"/>
      <c r="P160" s="365"/>
      <c r="Q160" s="365"/>
      <c r="R160" s="365"/>
      <c r="S160" s="365"/>
      <c r="T160" s="366"/>
    </row>
    <row r="161" spans="2:20" s="3" customFormat="1" ht="19.5" customHeight="1" x14ac:dyDescent="0.2">
      <c r="B161" s="343" t="s">
        <v>84</v>
      </c>
      <c r="C161" s="343"/>
      <c r="D161" s="343" t="s">
        <v>432</v>
      </c>
      <c r="E161" s="343"/>
      <c r="F161" s="313"/>
      <c r="G161" s="313"/>
      <c r="H161" s="313"/>
      <c r="I161" s="313"/>
      <c r="J161" s="367"/>
      <c r="K161" s="368"/>
      <c r="L161" s="368"/>
      <c r="M161" s="368"/>
      <c r="N161" s="368"/>
      <c r="O161" s="368"/>
      <c r="P161" s="368"/>
      <c r="Q161" s="368"/>
      <c r="R161" s="368"/>
      <c r="S161" s="368"/>
      <c r="T161" s="369"/>
    </row>
    <row r="162" spans="2:20" s="3" customFormat="1" ht="66.599999999999994" customHeight="1" x14ac:dyDescent="0.2">
      <c r="B162" s="318" t="s">
        <v>486</v>
      </c>
      <c r="C162" s="319"/>
      <c r="D162" s="318" t="s">
        <v>583</v>
      </c>
      <c r="E162" s="319"/>
      <c r="F162" s="318" t="s">
        <v>1038</v>
      </c>
      <c r="G162" s="326"/>
      <c r="H162" s="326"/>
      <c r="I162" s="319"/>
      <c r="J162" s="323" t="s">
        <v>1058</v>
      </c>
      <c r="K162" s="324"/>
      <c r="L162" s="324"/>
      <c r="M162" s="324"/>
      <c r="N162" s="324"/>
      <c r="O162" s="324"/>
      <c r="P162" s="324"/>
      <c r="Q162" s="324"/>
      <c r="R162" s="324"/>
      <c r="S162" s="324"/>
      <c r="T162" s="325"/>
    </row>
    <row r="163" spans="2:20" s="3" customFormat="1" ht="108" customHeight="1" x14ac:dyDescent="0.2">
      <c r="B163" s="318" t="s">
        <v>617</v>
      </c>
      <c r="C163" s="319"/>
      <c r="D163" s="318" t="s">
        <v>654</v>
      </c>
      <c r="E163" s="319"/>
      <c r="F163" s="320" t="s">
        <v>943</v>
      </c>
      <c r="G163" s="321"/>
      <c r="H163" s="321"/>
      <c r="I163" s="322"/>
      <c r="J163" s="323" t="s">
        <v>1059</v>
      </c>
      <c r="K163" s="324"/>
      <c r="L163" s="324"/>
      <c r="M163" s="324"/>
      <c r="N163" s="324"/>
      <c r="O163" s="324"/>
      <c r="P163" s="324"/>
      <c r="Q163" s="324"/>
      <c r="R163" s="324"/>
      <c r="S163" s="324"/>
      <c r="T163" s="325"/>
    </row>
    <row r="164" spans="2:20" s="3" customFormat="1" ht="45" customHeight="1" x14ac:dyDescent="0.2">
      <c r="B164" s="318" t="s">
        <v>654</v>
      </c>
      <c r="C164" s="319"/>
      <c r="D164" s="318" t="s">
        <v>670</v>
      </c>
      <c r="E164" s="319"/>
      <c r="F164" s="320" t="s">
        <v>944</v>
      </c>
      <c r="G164" s="321"/>
      <c r="H164" s="321"/>
      <c r="I164" s="322"/>
      <c r="J164" s="323" t="s">
        <v>965</v>
      </c>
      <c r="K164" s="324"/>
      <c r="L164" s="324"/>
      <c r="M164" s="324"/>
      <c r="N164" s="324"/>
      <c r="O164" s="324"/>
      <c r="P164" s="324"/>
      <c r="Q164" s="324"/>
      <c r="R164" s="324"/>
      <c r="S164" s="324"/>
      <c r="T164" s="325"/>
    </row>
    <row r="165" spans="2:20" s="3" customFormat="1" ht="48.6" customHeight="1" x14ac:dyDescent="0.2">
      <c r="B165" s="318" t="s">
        <v>662</v>
      </c>
      <c r="C165" s="319"/>
      <c r="D165" s="318" t="s">
        <v>663</v>
      </c>
      <c r="E165" s="319"/>
      <c r="F165" s="320" t="s">
        <v>671</v>
      </c>
      <c r="G165" s="321"/>
      <c r="H165" s="321"/>
      <c r="I165" s="322"/>
      <c r="J165" s="323" t="s">
        <v>945</v>
      </c>
      <c r="K165" s="324"/>
      <c r="L165" s="324"/>
      <c r="M165" s="324"/>
      <c r="N165" s="324"/>
      <c r="O165" s="324"/>
      <c r="P165" s="324"/>
      <c r="Q165" s="324"/>
      <c r="R165" s="324"/>
      <c r="S165" s="324"/>
      <c r="T165" s="325"/>
    </row>
    <row r="166" spans="2:20" s="3" customFormat="1" ht="54.6" customHeight="1" x14ac:dyDescent="0.2">
      <c r="B166" s="318" t="s">
        <v>663</v>
      </c>
      <c r="C166" s="319"/>
      <c r="D166" s="318" t="s">
        <v>755</v>
      </c>
      <c r="E166" s="319"/>
      <c r="F166" s="320" t="s">
        <v>671</v>
      </c>
      <c r="G166" s="321"/>
      <c r="H166" s="321"/>
      <c r="I166" s="322"/>
      <c r="J166" s="323" t="s">
        <v>995</v>
      </c>
      <c r="K166" s="324"/>
      <c r="L166" s="324"/>
      <c r="M166" s="324"/>
      <c r="N166" s="324"/>
      <c r="O166" s="324"/>
      <c r="P166" s="324"/>
      <c r="Q166" s="324"/>
      <c r="R166" s="324"/>
      <c r="S166" s="324"/>
      <c r="T166" s="325"/>
    </row>
    <row r="167" spans="2:20" s="3" customFormat="1" ht="68.45" customHeight="1" x14ac:dyDescent="0.2">
      <c r="B167" s="318" t="s">
        <v>584</v>
      </c>
      <c r="C167" s="319"/>
      <c r="D167" s="318"/>
      <c r="E167" s="319"/>
      <c r="F167" s="320" t="s">
        <v>966</v>
      </c>
      <c r="G167" s="321"/>
      <c r="H167" s="321"/>
      <c r="I167" s="322"/>
      <c r="J167" s="323" t="s">
        <v>1039</v>
      </c>
      <c r="K167" s="324"/>
      <c r="L167" s="324"/>
      <c r="M167" s="324"/>
      <c r="N167" s="324"/>
      <c r="O167" s="324"/>
      <c r="P167" s="324"/>
      <c r="Q167" s="324"/>
      <c r="R167" s="324"/>
      <c r="S167" s="324"/>
      <c r="T167" s="325"/>
    </row>
    <row r="168" spans="2:20" s="3" customFormat="1" ht="98.45" customHeight="1" x14ac:dyDescent="0.2">
      <c r="B168" s="320" t="s">
        <v>967</v>
      </c>
      <c r="C168" s="322"/>
      <c r="D168" s="318" t="s">
        <v>996</v>
      </c>
      <c r="E168" s="319"/>
      <c r="F168" s="320" t="s">
        <v>968</v>
      </c>
      <c r="G168" s="321"/>
      <c r="H168" s="321"/>
      <c r="I168" s="322"/>
      <c r="J168" s="323" t="s">
        <v>1040</v>
      </c>
      <c r="K168" s="324"/>
      <c r="L168" s="324"/>
      <c r="M168" s="324"/>
      <c r="N168" s="324"/>
      <c r="O168" s="324"/>
      <c r="P168" s="324"/>
      <c r="Q168" s="324"/>
      <c r="R168" s="324"/>
      <c r="S168" s="324"/>
      <c r="T168" s="325"/>
    </row>
    <row r="169" spans="2:20" s="3" customFormat="1" ht="64.900000000000006" customHeight="1" x14ac:dyDescent="0.2">
      <c r="B169" s="320" t="s">
        <v>706</v>
      </c>
      <c r="C169" s="322"/>
      <c r="D169" s="318"/>
      <c r="E169" s="319"/>
      <c r="F169" s="320" t="s">
        <v>756</v>
      </c>
      <c r="G169" s="321"/>
      <c r="H169" s="321"/>
      <c r="I169" s="322"/>
      <c r="J169" s="323" t="s">
        <v>1041</v>
      </c>
      <c r="K169" s="324"/>
      <c r="L169" s="324"/>
      <c r="M169" s="324"/>
      <c r="N169" s="324"/>
      <c r="O169" s="324"/>
      <c r="P169" s="324"/>
      <c r="Q169" s="324"/>
      <c r="R169" s="324"/>
      <c r="S169" s="324"/>
      <c r="T169" s="325"/>
    </row>
    <row r="170" spans="2:20" s="3" customFormat="1" ht="52.15" customHeight="1" x14ac:dyDescent="0.2">
      <c r="B170" s="320" t="s">
        <v>759</v>
      </c>
      <c r="C170" s="322"/>
      <c r="D170" s="318" t="s">
        <v>760</v>
      </c>
      <c r="E170" s="319"/>
      <c r="F170" s="318" t="s">
        <v>761</v>
      </c>
      <c r="G170" s="326"/>
      <c r="H170" s="326"/>
      <c r="I170" s="319"/>
      <c r="J170" s="323" t="s">
        <v>997</v>
      </c>
      <c r="K170" s="324"/>
      <c r="L170" s="324"/>
      <c r="M170" s="324"/>
      <c r="N170" s="324"/>
      <c r="O170" s="324"/>
      <c r="P170" s="324"/>
      <c r="Q170" s="324"/>
      <c r="R170" s="324"/>
      <c r="S170" s="324"/>
      <c r="T170" s="325"/>
    </row>
    <row r="171" spans="2:20" s="3" customFormat="1" ht="70.150000000000006" customHeight="1" x14ac:dyDescent="0.2">
      <c r="B171" s="320" t="s">
        <v>632</v>
      </c>
      <c r="C171" s="322"/>
      <c r="D171" s="318"/>
      <c r="E171" s="319"/>
      <c r="F171" s="318" t="s">
        <v>664</v>
      </c>
      <c r="G171" s="326"/>
      <c r="H171" s="326"/>
      <c r="I171" s="319"/>
      <c r="J171" s="323" t="s">
        <v>1042</v>
      </c>
      <c r="K171" s="324"/>
      <c r="L171" s="324"/>
      <c r="M171" s="324"/>
      <c r="N171" s="324"/>
      <c r="O171" s="324"/>
      <c r="P171" s="324"/>
      <c r="Q171" s="324"/>
      <c r="R171" s="324"/>
      <c r="S171" s="324"/>
      <c r="T171" s="325"/>
    </row>
    <row r="172" spans="2:20" s="3" customFormat="1" ht="64.150000000000006" customHeight="1" x14ac:dyDescent="0.2">
      <c r="B172" s="320" t="s">
        <v>618</v>
      </c>
      <c r="C172" s="322"/>
      <c r="D172" s="318"/>
      <c r="E172" s="319"/>
      <c r="F172" s="318" t="s">
        <v>665</v>
      </c>
      <c r="G172" s="326"/>
      <c r="H172" s="326"/>
      <c r="I172" s="319"/>
      <c r="J172" s="323" t="s">
        <v>1043</v>
      </c>
      <c r="K172" s="324"/>
      <c r="L172" s="324"/>
      <c r="M172" s="324"/>
      <c r="N172" s="324"/>
      <c r="O172" s="324"/>
      <c r="P172" s="324"/>
      <c r="Q172" s="324"/>
      <c r="R172" s="324"/>
      <c r="S172" s="324"/>
      <c r="T172" s="325"/>
    </row>
    <row r="173" spans="2:20" s="3" customFormat="1" ht="51" customHeight="1" x14ac:dyDescent="0.2">
      <c r="B173" s="320" t="s">
        <v>780</v>
      </c>
      <c r="C173" s="322"/>
      <c r="D173" s="318"/>
      <c r="E173" s="319"/>
      <c r="F173" s="318" t="s">
        <v>761</v>
      </c>
      <c r="G173" s="326"/>
      <c r="H173" s="326"/>
      <c r="I173" s="319"/>
      <c r="J173" s="323" t="s">
        <v>1044</v>
      </c>
      <c r="K173" s="324"/>
      <c r="L173" s="324"/>
      <c r="M173" s="324"/>
      <c r="N173" s="324"/>
      <c r="O173" s="324"/>
      <c r="P173" s="324"/>
      <c r="Q173" s="324"/>
      <c r="R173" s="324"/>
      <c r="S173" s="324"/>
      <c r="T173" s="325"/>
    </row>
    <row r="174" spans="2:20" s="3" customFormat="1" ht="32.450000000000003" customHeight="1" x14ac:dyDescent="0.2">
      <c r="B174" s="320" t="s">
        <v>655</v>
      </c>
      <c r="C174" s="322"/>
      <c r="D174" s="318"/>
      <c r="E174" s="319"/>
      <c r="F174" s="318" t="s">
        <v>644</v>
      </c>
      <c r="G174" s="326"/>
      <c r="H174" s="326"/>
      <c r="I174" s="319"/>
      <c r="J174" s="323" t="s">
        <v>969</v>
      </c>
      <c r="K174" s="324"/>
      <c r="L174" s="324"/>
      <c r="M174" s="324"/>
      <c r="N174" s="324"/>
      <c r="O174" s="324"/>
      <c r="P174" s="324"/>
      <c r="Q174" s="324"/>
      <c r="R174" s="324"/>
      <c r="S174" s="324"/>
      <c r="T174" s="325"/>
    </row>
    <row r="175" spans="2:20" s="3" customFormat="1" ht="63" customHeight="1" x14ac:dyDescent="0.2">
      <c r="B175" s="318" t="s">
        <v>707</v>
      </c>
      <c r="C175" s="319"/>
      <c r="D175" s="318" t="s">
        <v>762</v>
      </c>
      <c r="E175" s="319"/>
      <c r="F175" s="320" t="s">
        <v>708</v>
      </c>
      <c r="G175" s="321"/>
      <c r="H175" s="321"/>
      <c r="I175" s="322"/>
      <c r="J175" s="323" t="s">
        <v>946</v>
      </c>
      <c r="K175" s="324"/>
      <c r="L175" s="324"/>
      <c r="M175" s="324"/>
      <c r="N175" s="324"/>
      <c r="O175" s="324"/>
      <c r="P175" s="324"/>
      <c r="Q175" s="324"/>
      <c r="R175" s="324"/>
      <c r="S175" s="324"/>
      <c r="T175" s="325"/>
    </row>
    <row r="176" spans="2:20" s="3" customFormat="1" ht="83.45" customHeight="1" x14ac:dyDescent="0.2">
      <c r="B176" s="318" t="s">
        <v>600</v>
      </c>
      <c r="C176" s="319"/>
      <c r="D176" s="318"/>
      <c r="E176" s="319"/>
      <c r="F176" s="320" t="s">
        <v>702</v>
      </c>
      <c r="G176" s="321"/>
      <c r="H176" s="321"/>
      <c r="I176" s="322"/>
      <c r="J176" s="323" t="s">
        <v>1045</v>
      </c>
      <c r="K176" s="324"/>
      <c r="L176" s="324"/>
      <c r="M176" s="324"/>
      <c r="N176" s="324"/>
      <c r="O176" s="324"/>
      <c r="P176" s="324"/>
      <c r="Q176" s="324"/>
      <c r="R176" s="324"/>
      <c r="S176" s="324"/>
      <c r="T176" s="325"/>
    </row>
    <row r="177" spans="2:20" s="3" customFormat="1" ht="42.6" customHeight="1" x14ac:dyDescent="0.2">
      <c r="B177" s="318" t="s">
        <v>1046</v>
      </c>
      <c r="C177" s="319"/>
      <c r="D177" s="318"/>
      <c r="E177" s="319"/>
      <c r="F177" s="320" t="s">
        <v>1047</v>
      </c>
      <c r="G177" s="321"/>
      <c r="H177" s="321"/>
      <c r="I177" s="322"/>
      <c r="J177" s="323" t="s">
        <v>1048</v>
      </c>
      <c r="K177" s="324"/>
      <c r="L177" s="324"/>
      <c r="M177" s="324"/>
      <c r="N177" s="324"/>
      <c r="O177" s="324"/>
      <c r="P177" s="324"/>
      <c r="Q177" s="324"/>
      <c r="R177" s="324"/>
      <c r="S177" s="324"/>
      <c r="T177" s="325"/>
    </row>
    <row r="178" spans="2:20" s="3" customFormat="1" ht="45" customHeight="1" x14ac:dyDescent="0.2">
      <c r="B178" s="318" t="s">
        <v>709</v>
      </c>
      <c r="C178" s="319"/>
      <c r="D178" s="318"/>
      <c r="E178" s="319"/>
      <c r="F178" s="320" t="s">
        <v>710</v>
      </c>
      <c r="G178" s="321"/>
      <c r="H178" s="321"/>
      <c r="I178" s="322"/>
      <c r="J178" s="323" t="s">
        <v>1049</v>
      </c>
      <c r="K178" s="324"/>
      <c r="L178" s="324"/>
      <c r="M178" s="324"/>
      <c r="N178" s="324"/>
      <c r="O178" s="324"/>
      <c r="P178" s="324"/>
      <c r="Q178" s="324"/>
      <c r="R178" s="324"/>
      <c r="S178" s="324"/>
      <c r="T178" s="325"/>
    </row>
    <row r="179" spans="2:20" s="3" customFormat="1" ht="72.599999999999994" customHeight="1" x14ac:dyDescent="0.2">
      <c r="B179" s="318" t="s">
        <v>672</v>
      </c>
      <c r="C179" s="319"/>
      <c r="D179" s="318"/>
      <c r="E179" s="319"/>
      <c r="F179" s="320" t="s">
        <v>947</v>
      </c>
      <c r="G179" s="321"/>
      <c r="H179" s="321"/>
      <c r="I179" s="322"/>
      <c r="J179" s="323" t="s">
        <v>998</v>
      </c>
      <c r="K179" s="324"/>
      <c r="L179" s="324"/>
      <c r="M179" s="324"/>
      <c r="N179" s="324"/>
      <c r="O179" s="324"/>
      <c r="P179" s="324"/>
      <c r="Q179" s="324"/>
      <c r="R179" s="324"/>
      <c r="S179" s="324"/>
      <c r="T179" s="325"/>
    </row>
    <row r="180" spans="2:20" s="3" customFormat="1" ht="59.45" customHeight="1" x14ac:dyDescent="0.2">
      <c r="B180" s="320" t="s">
        <v>585</v>
      </c>
      <c r="C180" s="322"/>
      <c r="D180" s="318"/>
      <c r="E180" s="319"/>
      <c r="F180" s="320" t="s">
        <v>591</v>
      </c>
      <c r="G180" s="321"/>
      <c r="H180" s="321"/>
      <c r="I180" s="322"/>
      <c r="J180" s="323" t="s">
        <v>757</v>
      </c>
      <c r="K180" s="324"/>
      <c r="L180" s="324"/>
      <c r="M180" s="324"/>
      <c r="N180" s="324"/>
      <c r="O180" s="324"/>
      <c r="P180" s="324"/>
      <c r="Q180" s="324"/>
      <c r="R180" s="324"/>
      <c r="S180" s="324"/>
      <c r="T180" s="325"/>
    </row>
    <row r="181" spans="2:20" s="3" customFormat="1" ht="87" customHeight="1" x14ac:dyDescent="0.2">
      <c r="B181" s="318" t="s">
        <v>619</v>
      </c>
      <c r="C181" s="319"/>
      <c r="D181" s="318"/>
      <c r="E181" s="319"/>
      <c r="F181" s="318" t="s">
        <v>999</v>
      </c>
      <c r="G181" s="326"/>
      <c r="H181" s="326"/>
      <c r="I181" s="319"/>
      <c r="J181" s="323" t="s">
        <v>1050</v>
      </c>
      <c r="K181" s="324"/>
      <c r="L181" s="324"/>
      <c r="M181" s="324"/>
      <c r="N181" s="324"/>
      <c r="O181" s="324"/>
      <c r="P181" s="324"/>
      <c r="Q181" s="324"/>
      <c r="R181" s="324"/>
      <c r="S181" s="324"/>
      <c r="T181" s="325"/>
    </row>
    <row r="182" spans="2:20" s="3" customFormat="1" ht="142.9" customHeight="1" x14ac:dyDescent="0.2">
      <c r="B182" s="318" t="s">
        <v>703</v>
      </c>
      <c r="C182" s="319"/>
      <c r="D182" s="318"/>
      <c r="E182" s="319"/>
      <c r="F182" s="320" t="s">
        <v>1000</v>
      </c>
      <c r="G182" s="321"/>
      <c r="H182" s="321"/>
      <c r="I182" s="322"/>
      <c r="J182" s="323" t="s">
        <v>1051</v>
      </c>
      <c r="K182" s="324"/>
      <c r="L182" s="324"/>
      <c r="M182" s="324"/>
      <c r="N182" s="324"/>
      <c r="O182" s="324"/>
      <c r="P182" s="324"/>
      <c r="Q182" s="324"/>
      <c r="R182" s="324"/>
      <c r="S182" s="324"/>
      <c r="T182" s="325"/>
    </row>
    <row r="183" spans="2:20" s="3" customFormat="1" ht="85.15" customHeight="1" x14ac:dyDescent="0.2">
      <c r="B183" s="318" t="s">
        <v>914</v>
      </c>
      <c r="C183" s="319"/>
      <c r="D183" s="318"/>
      <c r="E183" s="319"/>
      <c r="F183" s="320" t="s">
        <v>970</v>
      </c>
      <c r="G183" s="321"/>
      <c r="H183" s="321"/>
      <c r="I183" s="322"/>
      <c r="J183" s="323" t="s">
        <v>1001</v>
      </c>
      <c r="K183" s="324"/>
      <c r="L183" s="324"/>
      <c r="M183" s="324"/>
      <c r="N183" s="324"/>
      <c r="O183" s="324"/>
      <c r="P183" s="324"/>
      <c r="Q183" s="324"/>
      <c r="R183" s="324"/>
      <c r="S183" s="324"/>
      <c r="T183" s="325"/>
    </row>
    <row r="184" spans="2:20" s="3" customFormat="1" ht="48.6" customHeight="1" x14ac:dyDescent="0.2">
      <c r="B184" s="318" t="s">
        <v>781</v>
      </c>
      <c r="C184" s="319"/>
      <c r="D184" s="318"/>
      <c r="E184" s="319"/>
      <c r="F184" s="318" t="s">
        <v>971</v>
      </c>
      <c r="G184" s="326"/>
      <c r="H184" s="326"/>
      <c r="I184" s="319"/>
      <c r="J184" s="323" t="s">
        <v>1052</v>
      </c>
      <c r="K184" s="324"/>
      <c r="L184" s="324"/>
      <c r="M184" s="324"/>
      <c r="N184" s="324"/>
      <c r="O184" s="324"/>
      <c r="P184" s="324"/>
      <c r="Q184" s="324"/>
      <c r="R184" s="324"/>
      <c r="S184" s="324"/>
      <c r="T184" s="325"/>
    </row>
    <row r="185" spans="2:20" s="3" customFormat="1" ht="71.45" customHeight="1" x14ac:dyDescent="0.2">
      <c r="B185" s="318" t="s">
        <v>646</v>
      </c>
      <c r="C185" s="319"/>
      <c r="D185" s="318"/>
      <c r="E185" s="319"/>
      <c r="F185" s="320" t="s">
        <v>972</v>
      </c>
      <c r="G185" s="321"/>
      <c r="H185" s="321"/>
      <c r="I185" s="322"/>
      <c r="J185" s="323" t="s">
        <v>1053</v>
      </c>
      <c r="K185" s="324"/>
      <c r="L185" s="324"/>
      <c r="M185" s="324"/>
      <c r="N185" s="324"/>
      <c r="O185" s="324"/>
      <c r="P185" s="324"/>
      <c r="Q185" s="324"/>
      <c r="R185" s="324"/>
      <c r="S185" s="324"/>
      <c r="T185" s="325"/>
    </row>
    <row r="186" spans="2:20" s="3" customFormat="1" ht="73.150000000000006" customHeight="1" x14ac:dyDescent="0.2">
      <c r="B186" s="318" t="s">
        <v>620</v>
      </c>
      <c r="C186" s="319"/>
      <c r="D186" s="318" t="s">
        <v>633</v>
      </c>
      <c r="E186" s="319"/>
      <c r="F186" s="318" t="s">
        <v>915</v>
      </c>
      <c r="G186" s="326"/>
      <c r="H186" s="326"/>
      <c r="I186" s="319"/>
      <c r="J186" s="323" t="s">
        <v>1054</v>
      </c>
      <c r="K186" s="324"/>
      <c r="L186" s="324"/>
      <c r="M186" s="324"/>
      <c r="N186" s="324"/>
      <c r="O186" s="324"/>
      <c r="P186" s="324"/>
      <c r="Q186" s="324"/>
      <c r="R186" s="324"/>
      <c r="S186" s="324"/>
      <c r="T186" s="325"/>
    </row>
    <row r="187" spans="2:20" s="3" customFormat="1" ht="93" customHeight="1" x14ac:dyDescent="0.2">
      <c r="B187" s="318" t="s">
        <v>973</v>
      </c>
      <c r="C187" s="319"/>
      <c r="D187" s="318"/>
      <c r="E187" s="319"/>
      <c r="F187" s="318" t="s">
        <v>974</v>
      </c>
      <c r="G187" s="326"/>
      <c r="H187" s="326"/>
      <c r="I187" s="319"/>
      <c r="J187" s="323" t="s">
        <v>1060</v>
      </c>
      <c r="K187" s="324"/>
      <c r="L187" s="324"/>
      <c r="M187" s="324"/>
      <c r="N187" s="324"/>
      <c r="O187" s="324"/>
      <c r="P187" s="324"/>
      <c r="Q187" s="324"/>
      <c r="R187" s="324"/>
      <c r="S187" s="324"/>
      <c r="T187" s="325"/>
    </row>
    <row r="188" spans="2:20" s="3" customFormat="1" ht="81" customHeight="1" x14ac:dyDescent="0.2">
      <c r="B188" s="318" t="s">
        <v>645</v>
      </c>
      <c r="C188" s="319"/>
      <c r="D188" s="318" t="s">
        <v>975</v>
      </c>
      <c r="E188" s="319"/>
      <c r="F188" s="318" t="s">
        <v>916</v>
      </c>
      <c r="G188" s="326"/>
      <c r="H188" s="326"/>
      <c r="I188" s="319"/>
      <c r="J188" s="323" t="s">
        <v>1055</v>
      </c>
      <c r="K188" s="324"/>
      <c r="L188" s="324"/>
      <c r="M188" s="324"/>
      <c r="N188" s="324"/>
      <c r="O188" s="324"/>
      <c r="P188" s="324"/>
      <c r="Q188" s="324"/>
      <c r="R188" s="324"/>
      <c r="S188" s="324"/>
      <c r="T188" s="325"/>
    </row>
    <row r="189" spans="2:20" s="3" customFormat="1" ht="88.9" customHeight="1" x14ac:dyDescent="0.2">
      <c r="B189" s="318" t="s">
        <v>679</v>
      </c>
      <c r="C189" s="319"/>
      <c r="D189" s="318"/>
      <c r="E189" s="319"/>
      <c r="F189" s="318" t="s">
        <v>917</v>
      </c>
      <c r="G189" s="326"/>
      <c r="H189" s="326"/>
      <c r="I189" s="319"/>
      <c r="J189" s="323" t="s">
        <v>948</v>
      </c>
      <c r="K189" s="324"/>
      <c r="L189" s="324"/>
      <c r="M189" s="324"/>
      <c r="N189" s="324"/>
      <c r="O189" s="324"/>
      <c r="P189" s="324"/>
      <c r="Q189" s="324"/>
      <c r="R189" s="324"/>
      <c r="S189" s="324"/>
      <c r="T189" s="325"/>
    </row>
    <row r="190" spans="2:20" s="3" customFormat="1" ht="52.15" customHeight="1" x14ac:dyDescent="0.2">
      <c r="B190" s="318" t="s">
        <v>918</v>
      </c>
      <c r="C190" s="319"/>
      <c r="D190" s="318"/>
      <c r="E190" s="319"/>
      <c r="F190" s="318" t="s">
        <v>782</v>
      </c>
      <c r="G190" s="326"/>
      <c r="H190" s="326"/>
      <c r="I190" s="319"/>
      <c r="J190" s="323" t="s">
        <v>976</v>
      </c>
      <c r="K190" s="324"/>
      <c r="L190" s="324"/>
      <c r="M190" s="324"/>
      <c r="N190" s="324"/>
      <c r="O190" s="324"/>
      <c r="P190" s="324"/>
      <c r="Q190" s="324"/>
      <c r="R190" s="324"/>
      <c r="S190" s="324"/>
      <c r="T190" s="325"/>
    </row>
    <row r="191" spans="2:20" s="3" customFormat="1" ht="89.45" customHeight="1" x14ac:dyDescent="0.2">
      <c r="B191" s="318" t="s">
        <v>601</v>
      </c>
      <c r="C191" s="319"/>
      <c r="D191" s="318" t="s">
        <v>684</v>
      </c>
      <c r="E191" s="319"/>
      <c r="F191" s="318" t="s">
        <v>666</v>
      </c>
      <c r="G191" s="326"/>
      <c r="H191" s="326"/>
      <c r="I191" s="319"/>
      <c r="J191" s="323" t="s">
        <v>1056</v>
      </c>
      <c r="K191" s="324"/>
      <c r="L191" s="324"/>
      <c r="M191" s="324"/>
      <c r="N191" s="324"/>
      <c r="O191" s="324"/>
      <c r="P191" s="324"/>
      <c r="Q191" s="324"/>
      <c r="R191" s="324"/>
      <c r="S191" s="324"/>
      <c r="T191" s="325"/>
    </row>
    <row r="192" spans="2:20" s="3" customFormat="1" ht="57.6" customHeight="1" x14ac:dyDescent="0.2">
      <c r="B192" s="318" t="s">
        <v>685</v>
      </c>
      <c r="C192" s="319"/>
      <c r="D192" s="318" t="s">
        <v>634</v>
      </c>
      <c r="E192" s="319"/>
      <c r="F192" s="318" t="s">
        <v>783</v>
      </c>
      <c r="G192" s="326"/>
      <c r="H192" s="326"/>
      <c r="I192" s="319"/>
      <c r="J192" s="323" t="s">
        <v>784</v>
      </c>
      <c r="K192" s="324"/>
      <c r="L192" s="324"/>
      <c r="M192" s="324"/>
      <c r="N192" s="324"/>
      <c r="O192" s="324"/>
      <c r="P192" s="324"/>
      <c r="Q192" s="324"/>
      <c r="R192" s="324"/>
      <c r="S192" s="324"/>
      <c r="T192" s="325"/>
    </row>
    <row r="193" spans="2:20" s="3" customFormat="1" ht="57" customHeight="1" x14ac:dyDescent="0.2">
      <c r="B193" s="318" t="s">
        <v>634</v>
      </c>
      <c r="C193" s="319"/>
      <c r="D193" s="318" t="s">
        <v>621</v>
      </c>
      <c r="E193" s="319"/>
      <c r="F193" s="318" t="s">
        <v>763</v>
      </c>
      <c r="G193" s="326"/>
      <c r="H193" s="326"/>
      <c r="I193" s="319"/>
      <c r="J193" s="323" t="s">
        <v>1057</v>
      </c>
      <c r="K193" s="324"/>
      <c r="L193" s="324"/>
      <c r="M193" s="324"/>
      <c r="N193" s="324"/>
      <c r="O193" s="324"/>
      <c r="P193" s="324"/>
      <c r="Q193" s="324"/>
      <c r="R193" s="324"/>
      <c r="S193" s="324"/>
      <c r="T193" s="325"/>
    </row>
    <row r="194" spans="2:20" s="3" customFormat="1" ht="70.150000000000006" customHeight="1" x14ac:dyDescent="0.2">
      <c r="B194" s="318" t="s">
        <v>977</v>
      </c>
      <c r="C194" s="319"/>
      <c r="D194" s="318" t="s">
        <v>602</v>
      </c>
      <c r="E194" s="319"/>
      <c r="F194" s="320" t="s">
        <v>686</v>
      </c>
      <c r="G194" s="321"/>
      <c r="H194" s="321"/>
      <c r="I194" s="322"/>
      <c r="J194" s="323" t="s">
        <v>1002</v>
      </c>
      <c r="K194" s="324"/>
      <c r="L194" s="324"/>
      <c r="M194" s="324"/>
      <c r="N194" s="324"/>
      <c r="O194" s="324"/>
      <c r="P194" s="324"/>
      <c r="Q194" s="324"/>
      <c r="R194" s="324"/>
      <c r="S194" s="324"/>
      <c r="T194" s="325"/>
    </row>
    <row r="195" spans="2:20" s="3" customFormat="1" ht="40.15" customHeight="1" x14ac:dyDescent="0.2">
      <c r="B195" s="320" t="s">
        <v>635</v>
      </c>
      <c r="C195" s="322"/>
      <c r="D195" s="318" t="s">
        <v>680</v>
      </c>
      <c r="E195" s="319"/>
      <c r="F195" s="320" t="s">
        <v>628</v>
      </c>
      <c r="G195" s="321"/>
      <c r="H195" s="321"/>
      <c r="I195" s="322"/>
      <c r="J195" s="323" t="s">
        <v>667</v>
      </c>
      <c r="K195" s="324"/>
      <c r="L195" s="324"/>
      <c r="M195" s="324"/>
      <c r="N195" s="324"/>
      <c r="O195" s="324"/>
      <c r="P195" s="324"/>
      <c r="Q195" s="324"/>
      <c r="R195" s="324"/>
      <c r="S195" s="324"/>
      <c r="T195" s="325"/>
    </row>
    <row r="196" spans="2:20" s="3" customFormat="1" ht="53.45" customHeight="1" x14ac:dyDescent="0.2">
      <c r="B196" s="320"/>
      <c r="C196" s="322"/>
      <c r="D196" s="318"/>
      <c r="E196" s="319"/>
      <c r="F196" s="320" t="s">
        <v>978</v>
      </c>
      <c r="G196" s="321"/>
      <c r="H196" s="321"/>
      <c r="I196" s="322"/>
      <c r="J196" s="323" t="s">
        <v>1003</v>
      </c>
      <c r="K196" s="324"/>
      <c r="L196" s="324"/>
      <c r="M196" s="324"/>
      <c r="N196" s="324"/>
      <c r="O196" s="324"/>
      <c r="P196" s="324"/>
      <c r="Q196" s="324"/>
      <c r="R196" s="324"/>
      <c r="S196" s="324"/>
      <c r="T196" s="325"/>
    </row>
    <row r="197" spans="2:20" s="3" customFormat="1" ht="43.9" customHeight="1" x14ac:dyDescent="0.2">
      <c r="B197" s="318"/>
      <c r="C197" s="319"/>
      <c r="D197" s="318"/>
      <c r="E197" s="319"/>
      <c r="F197" s="318" t="s">
        <v>586</v>
      </c>
      <c r="G197" s="326"/>
      <c r="H197" s="326"/>
      <c r="I197" s="319"/>
      <c r="J197" s="323" t="s">
        <v>587</v>
      </c>
      <c r="K197" s="324"/>
      <c r="L197" s="324"/>
      <c r="M197" s="324"/>
      <c r="N197" s="324"/>
      <c r="O197" s="324"/>
      <c r="P197" s="324"/>
      <c r="Q197" s="324"/>
      <c r="R197" s="324"/>
      <c r="S197" s="324"/>
      <c r="T197" s="325"/>
    </row>
    <row r="198" spans="2:20" s="3" customFormat="1" ht="41.65" customHeight="1" x14ac:dyDescent="0.2">
      <c r="B198" s="689" t="s">
        <v>85</v>
      </c>
      <c r="C198" s="686" t="s">
        <v>492</v>
      </c>
      <c r="D198" s="687"/>
      <c r="E198" s="687"/>
      <c r="F198" s="687"/>
      <c r="G198" s="687"/>
      <c r="H198" s="687"/>
      <c r="I198" s="687"/>
      <c r="J198" s="687"/>
      <c r="K198" s="687"/>
      <c r="L198" s="687"/>
      <c r="M198" s="687"/>
      <c r="N198" s="687"/>
      <c r="O198" s="687"/>
      <c r="P198" s="687"/>
      <c r="Q198" s="687"/>
      <c r="R198" s="687"/>
      <c r="S198" s="687"/>
      <c r="T198" s="688"/>
    </row>
    <row r="199" spans="2:20" s="3" customFormat="1" ht="22.5" customHeight="1" x14ac:dyDescent="0.2">
      <c r="B199" s="690"/>
      <c r="C199" s="374" t="s">
        <v>115</v>
      </c>
      <c r="D199" s="375"/>
      <c r="E199" s="375"/>
      <c r="F199" s="375"/>
      <c r="G199" s="375"/>
      <c r="H199" s="375"/>
      <c r="I199" s="375"/>
      <c r="J199" s="375"/>
      <c r="K199" s="375"/>
      <c r="L199" s="376"/>
      <c r="M199" s="374"/>
      <c r="N199" s="375"/>
      <c r="O199" s="375"/>
      <c r="P199" s="375"/>
      <c r="Q199" s="375"/>
      <c r="R199" s="375"/>
      <c r="S199" s="375"/>
      <c r="T199" s="376"/>
    </row>
    <row r="200" spans="2:20" s="3" customFormat="1" ht="22.5" customHeight="1" x14ac:dyDescent="0.2">
      <c r="B200" s="690"/>
      <c r="C200" s="314" t="s">
        <v>73</v>
      </c>
      <c r="D200" s="314"/>
      <c r="E200" s="314"/>
      <c r="F200" s="314" t="s">
        <v>431</v>
      </c>
      <c r="G200" s="314"/>
      <c r="H200" s="314" t="s">
        <v>63</v>
      </c>
      <c r="I200" s="314"/>
      <c r="J200" s="314" t="s">
        <v>86</v>
      </c>
      <c r="K200" s="314"/>
      <c r="L200" s="314"/>
      <c r="M200" s="442"/>
      <c r="N200" s="453"/>
      <c r="O200" s="453"/>
      <c r="P200" s="453"/>
      <c r="Q200" s="453"/>
      <c r="R200" s="453"/>
      <c r="S200" s="453"/>
      <c r="T200" s="443"/>
    </row>
    <row r="201" spans="2:20" s="3" customFormat="1" ht="22.5" customHeight="1" x14ac:dyDescent="0.2">
      <c r="B201" s="690"/>
      <c r="C201" s="281" t="s">
        <v>75</v>
      </c>
      <c r="D201" s="281"/>
      <c r="E201" s="281"/>
      <c r="F201" s="363">
        <f>+H204/100</f>
        <v>0.44780000000000003</v>
      </c>
      <c r="G201" s="363"/>
      <c r="H201" s="363">
        <v>0.5766</v>
      </c>
      <c r="I201" s="363"/>
      <c r="J201" s="327">
        <f>F201-H201</f>
        <v>-0.12879999999999997</v>
      </c>
      <c r="K201" s="327"/>
      <c r="L201" s="327"/>
      <c r="M201" s="454"/>
      <c r="N201" s="455"/>
      <c r="O201" s="455"/>
      <c r="P201" s="455"/>
      <c r="Q201" s="455"/>
      <c r="R201" s="455"/>
      <c r="S201" s="455"/>
      <c r="T201" s="456"/>
    </row>
    <row r="202" spans="2:20" s="3" customFormat="1" ht="22.5" customHeight="1" x14ac:dyDescent="0.2">
      <c r="B202" s="690"/>
      <c r="C202" s="91"/>
      <c r="D202" s="91"/>
      <c r="E202" s="91"/>
      <c r="F202" s="90"/>
      <c r="G202" s="90"/>
      <c r="H202" s="90"/>
      <c r="I202" s="90"/>
      <c r="J202" s="90"/>
      <c r="K202" s="90"/>
      <c r="L202" s="90"/>
      <c r="M202" s="454"/>
      <c r="N202" s="455"/>
      <c r="O202" s="455"/>
      <c r="P202" s="455"/>
      <c r="Q202" s="455"/>
      <c r="R202" s="455"/>
      <c r="S202" s="455"/>
      <c r="T202" s="456"/>
    </row>
    <row r="203" spans="2:20" s="3" customFormat="1" ht="27" customHeight="1" x14ac:dyDescent="0.2">
      <c r="B203" s="690"/>
      <c r="C203" s="314" t="s">
        <v>76</v>
      </c>
      <c r="D203" s="314"/>
      <c r="E203" s="273" t="s">
        <v>65</v>
      </c>
      <c r="F203" s="274"/>
      <c r="G203" s="93" t="s">
        <v>77</v>
      </c>
      <c r="H203" s="327" t="s">
        <v>78</v>
      </c>
      <c r="I203" s="327"/>
      <c r="J203" s="93" t="s">
        <v>79</v>
      </c>
      <c r="K203" s="327" t="s">
        <v>80</v>
      </c>
      <c r="L203" s="327"/>
      <c r="M203" s="454"/>
      <c r="N203" s="455"/>
      <c r="O203" s="455"/>
      <c r="P203" s="455"/>
      <c r="Q203" s="455"/>
      <c r="R203" s="455"/>
      <c r="S203" s="455"/>
      <c r="T203" s="456"/>
    </row>
    <row r="204" spans="2:20" s="3" customFormat="1" ht="30" customHeight="1" x14ac:dyDescent="0.2">
      <c r="B204" s="690"/>
      <c r="C204" s="344">
        <f>I142</f>
        <v>43044</v>
      </c>
      <c r="D204" s="344"/>
      <c r="E204" s="424">
        <f>J142</f>
        <v>44772</v>
      </c>
      <c r="F204" s="425"/>
      <c r="G204" s="17">
        <f>K142</f>
        <v>1728</v>
      </c>
      <c r="H204" s="328">
        <v>44.78</v>
      </c>
      <c r="I204" s="329"/>
      <c r="J204" s="329"/>
      <c r="K204" s="329"/>
      <c r="L204" s="330"/>
      <c r="M204" s="454"/>
      <c r="N204" s="455"/>
      <c r="O204" s="455"/>
      <c r="P204" s="455"/>
      <c r="Q204" s="455"/>
      <c r="R204" s="455"/>
      <c r="S204" s="455"/>
      <c r="T204" s="456"/>
    </row>
    <row r="205" spans="2:20" s="3" customFormat="1" ht="25.5" customHeight="1" x14ac:dyDescent="0.2">
      <c r="B205" s="690"/>
      <c r="C205" s="91"/>
      <c r="D205" s="92"/>
      <c r="E205" s="89"/>
      <c r="F205" s="17"/>
      <c r="G205" s="20"/>
      <c r="H205" s="20"/>
      <c r="I205" s="17"/>
      <c r="J205" s="19"/>
      <c r="K205" s="19"/>
      <c r="L205" s="90"/>
      <c r="M205" s="454"/>
      <c r="N205" s="455"/>
      <c r="O205" s="455"/>
      <c r="P205" s="455"/>
      <c r="Q205" s="455"/>
      <c r="R205" s="455"/>
      <c r="S205" s="455"/>
      <c r="T205" s="456"/>
    </row>
    <row r="206" spans="2:20" s="3" customFormat="1" ht="19.5" customHeight="1" x14ac:dyDescent="0.2">
      <c r="B206" s="690"/>
      <c r="C206" s="374" t="s">
        <v>81</v>
      </c>
      <c r="D206" s="375"/>
      <c r="E206" s="375"/>
      <c r="F206" s="375"/>
      <c r="G206" s="375"/>
      <c r="H206" s="375"/>
      <c r="I206" s="375"/>
      <c r="J206" s="375"/>
      <c r="K206" s="375"/>
      <c r="L206" s="376"/>
      <c r="M206" s="444"/>
      <c r="N206" s="457"/>
      <c r="O206" s="457"/>
      <c r="P206" s="457"/>
      <c r="Q206" s="457"/>
      <c r="R206" s="457"/>
      <c r="S206" s="457"/>
      <c r="T206" s="445"/>
    </row>
    <row r="207" spans="2:20" s="3" customFormat="1" ht="22.5" customHeight="1" x14ac:dyDescent="0.2">
      <c r="B207" s="690"/>
      <c r="C207" s="315" t="s">
        <v>82</v>
      </c>
      <c r="D207" s="316"/>
      <c r="E207" s="316"/>
      <c r="F207" s="317"/>
      <c r="G207" s="313" t="s">
        <v>588</v>
      </c>
      <c r="H207" s="313"/>
      <c r="I207" s="313"/>
      <c r="J207" s="313"/>
      <c r="K207" s="313" t="s">
        <v>83</v>
      </c>
      <c r="L207" s="313"/>
      <c r="M207" s="313"/>
      <c r="N207" s="313"/>
      <c r="O207" s="313"/>
      <c r="P207" s="313"/>
      <c r="Q207" s="313"/>
      <c r="R207" s="313"/>
      <c r="S207" s="313"/>
      <c r="T207" s="313"/>
    </row>
    <row r="208" spans="2:20" ht="35.25" customHeight="1" x14ac:dyDescent="0.2">
      <c r="B208" s="690"/>
      <c r="C208" s="343" t="s">
        <v>84</v>
      </c>
      <c r="D208" s="343"/>
      <c r="E208" s="315" t="s">
        <v>432</v>
      </c>
      <c r="F208" s="317"/>
      <c r="G208" s="313"/>
      <c r="H208" s="313"/>
      <c r="I208" s="313"/>
      <c r="J208" s="313"/>
      <c r="K208" s="313"/>
      <c r="L208" s="313"/>
      <c r="M208" s="313"/>
      <c r="N208" s="313"/>
      <c r="O208" s="313"/>
      <c r="P208" s="313"/>
      <c r="Q208" s="313"/>
      <c r="R208" s="313"/>
      <c r="S208" s="313"/>
      <c r="T208" s="313"/>
    </row>
    <row r="209" spans="2:20" ht="88.15" customHeight="1" x14ac:dyDescent="0.2">
      <c r="B209" s="690"/>
      <c r="C209" s="311" t="s">
        <v>673</v>
      </c>
      <c r="D209" s="312"/>
      <c r="E209" s="311"/>
      <c r="F209" s="312"/>
      <c r="G209" s="320" t="s">
        <v>623</v>
      </c>
      <c r="H209" s="321"/>
      <c r="I209" s="321"/>
      <c r="J209" s="322"/>
      <c r="K209" s="323" t="s">
        <v>1004</v>
      </c>
      <c r="L209" s="324"/>
      <c r="M209" s="324"/>
      <c r="N209" s="324"/>
      <c r="O209" s="324"/>
      <c r="P209" s="324"/>
      <c r="Q209" s="324"/>
      <c r="R209" s="324"/>
      <c r="S209" s="324"/>
      <c r="T209" s="325"/>
    </row>
    <row r="210" spans="2:20" ht="96" customHeight="1" x14ac:dyDescent="0.2">
      <c r="B210" s="690"/>
      <c r="C210" s="311" t="s">
        <v>979</v>
      </c>
      <c r="D210" s="312"/>
      <c r="E210" s="311"/>
      <c r="F210" s="312"/>
      <c r="G210" s="320" t="s">
        <v>687</v>
      </c>
      <c r="H210" s="321"/>
      <c r="I210" s="321"/>
      <c r="J210" s="322"/>
      <c r="K210" s="323" t="s">
        <v>1005</v>
      </c>
      <c r="L210" s="324"/>
      <c r="M210" s="324"/>
      <c r="N210" s="324"/>
      <c r="O210" s="324"/>
      <c r="P210" s="324"/>
      <c r="Q210" s="324"/>
      <c r="R210" s="324"/>
      <c r="S210" s="324"/>
      <c r="T210" s="325"/>
    </row>
    <row r="211" spans="2:20" ht="143.44999999999999" customHeight="1" x14ac:dyDescent="0.2">
      <c r="B211" s="690"/>
      <c r="C211" s="311" t="s">
        <v>674</v>
      </c>
      <c r="D211" s="312"/>
      <c r="E211" s="311"/>
      <c r="F211" s="312"/>
      <c r="G211" s="320" t="s">
        <v>688</v>
      </c>
      <c r="H211" s="321"/>
      <c r="I211" s="321"/>
      <c r="J211" s="322"/>
      <c r="K211" s="323" t="s">
        <v>1061</v>
      </c>
      <c r="L211" s="324"/>
      <c r="M211" s="324"/>
      <c r="N211" s="324"/>
      <c r="O211" s="324"/>
      <c r="P211" s="324"/>
      <c r="Q211" s="324"/>
      <c r="R211" s="324"/>
      <c r="S211" s="324"/>
      <c r="T211" s="325"/>
    </row>
    <row r="212" spans="2:20" ht="88.15" customHeight="1" x14ac:dyDescent="0.2">
      <c r="B212" s="690"/>
      <c r="C212" s="311" t="s">
        <v>980</v>
      </c>
      <c r="D212" s="312"/>
      <c r="E212" s="311" t="s">
        <v>981</v>
      </c>
      <c r="F212" s="312"/>
      <c r="G212" s="320" t="s">
        <v>982</v>
      </c>
      <c r="H212" s="321"/>
      <c r="I212" s="321"/>
      <c r="J212" s="322"/>
      <c r="K212" s="323" t="s">
        <v>1062</v>
      </c>
      <c r="L212" s="324"/>
      <c r="M212" s="324"/>
      <c r="N212" s="324"/>
      <c r="O212" s="324"/>
      <c r="P212" s="324"/>
      <c r="Q212" s="324"/>
      <c r="R212" s="324"/>
      <c r="S212" s="324"/>
      <c r="T212" s="693"/>
    </row>
    <row r="213" spans="2:20" ht="115.9" customHeight="1" x14ac:dyDescent="0.2">
      <c r="B213" s="690"/>
      <c r="C213" s="311" t="s">
        <v>919</v>
      </c>
      <c r="D213" s="312"/>
      <c r="E213" s="311"/>
      <c r="F213" s="312"/>
      <c r="G213" s="320" t="s">
        <v>983</v>
      </c>
      <c r="H213" s="321"/>
      <c r="I213" s="321"/>
      <c r="J213" s="322"/>
      <c r="K213" s="323" t="s">
        <v>1077</v>
      </c>
      <c r="L213" s="324"/>
      <c r="M213" s="324"/>
      <c r="N213" s="324"/>
      <c r="O213" s="324"/>
      <c r="P213" s="324"/>
      <c r="Q213" s="324"/>
      <c r="R213" s="324"/>
      <c r="S213" s="324"/>
      <c r="T213" s="325"/>
    </row>
    <row r="214" spans="2:20" s="3" customFormat="1" ht="50.45" customHeight="1" x14ac:dyDescent="0.2">
      <c r="B214" s="690"/>
      <c r="C214" s="311" t="s">
        <v>785</v>
      </c>
      <c r="D214" s="312"/>
      <c r="E214" s="311"/>
      <c r="F214" s="312"/>
      <c r="G214" s="320" t="s">
        <v>786</v>
      </c>
      <c r="H214" s="321"/>
      <c r="I214" s="321"/>
      <c r="J214" s="322"/>
      <c r="K214" s="323" t="s">
        <v>1063</v>
      </c>
      <c r="L214" s="324"/>
      <c r="M214" s="324"/>
      <c r="N214" s="324"/>
      <c r="O214" s="324"/>
      <c r="P214" s="324"/>
      <c r="Q214" s="324"/>
      <c r="R214" s="324"/>
      <c r="S214" s="324"/>
      <c r="T214" s="325"/>
    </row>
    <row r="215" spans="2:20" s="3" customFormat="1" ht="56.45" customHeight="1" x14ac:dyDescent="0.2">
      <c r="B215" s="690"/>
      <c r="C215" s="311" t="s">
        <v>636</v>
      </c>
      <c r="D215" s="312"/>
      <c r="E215" s="311" t="s">
        <v>689</v>
      </c>
      <c r="F215" s="312"/>
      <c r="G215" s="320" t="s">
        <v>949</v>
      </c>
      <c r="H215" s="321"/>
      <c r="I215" s="321"/>
      <c r="J215" s="322"/>
      <c r="K215" s="323" t="s">
        <v>1006</v>
      </c>
      <c r="L215" s="324"/>
      <c r="M215" s="324"/>
      <c r="N215" s="324"/>
      <c r="O215" s="324"/>
      <c r="P215" s="324"/>
      <c r="Q215" s="324"/>
      <c r="R215" s="324"/>
      <c r="S215" s="324"/>
      <c r="T215" s="325"/>
    </row>
    <row r="216" spans="2:20" s="3" customFormat="1" ht="109.9" customHeight="1" x14ac:dyDescent="0.2">
      <c r="B216" s="690"/>
      <c r="C216" s="311" t="s">
        <v>787</v>
      </c>
      <c r="D216" s="312"/>
      <c r="E216" s="311" t="s">
        <v>1007</v>
      </c>
      <c r="F216" s="312"/>
      <c r="G216" s="320" t="s">
        <v>1008</v>
      </c>
      <c r="H216" s="321"/>
      <c r="I216" s="321"/>
      <c r="J216" s="322"/>
      <c r="K216" s="323" t="s">
        <v>1064</v>
      </c>
      <c r="L216" s="324"/>
      <c r="M216" s="324"/>
      <c r="N216" s="324"/>
      <c r="O216" s="324"/>
      <c r="P216" s="324"/>
      <c r="Q216" s="324"/>
      <c r="R216" s="324"/>
      <c r="S216" s="324"/>
      <c r="T216" s="325"/>
    </row>
    <row r="217" spans="2:20" s="3" customFormat="1" ht="55.15" customHeight="1" x14ac:dyDescent="0.2">
      <c r="B217" s="690"/>
      <c r="C217" s="311" t="s">
        <v>984</v>
      </c>
      <c r="D217" s="312"/>
      <c r="E217" s="311"/>
      <c r="F217" s="312"/>
      <c r="G217" s="320" t="s">
        <v>985</v>
      </c>
      <c r="H217" s="321"/>
      <c r="I217" s="321"/>
      <c r="J217" s="322"/>
      <c r="K217" s="281" t="s">
        <v>1065</v>
      </c>
      <c r="L217" s="281"/>
      <c r="M217" s="281"/>
      <c r="N217" s="281"/>
      <c r="O217" s="281"/>
      <c r="P217" s="281"/>
      <c r="Q217" s="281"/>
      <c r="R217" s="281"/>
      <c r="S217" s="281"/>
      <c r="T217" s="394"/>
    </row>
    <row r="218" spans="2:20" s="3" customFormat="1" ht="102.6" customHeight="1" x14ac:dyDescent="0.2">
      <c r="B218" s="690"/>
      <c r="C218" s="311" t="s">
        <v>629</v>
      </c>
      <c r="D218" s="312"/>
      <c r="E218" s="311"/>
      <c r="F218" s="312"/>
      <c r="G218" s="320" t="s">
        <v>950</v>
      </c>
      <c r="H218" s="321"/>
      <c r="I218" s="321"/>
      <c r="J218" s="322"/>
      <c r="K218" s="323" t="s">
        <v>1066</v>
      </c>
      <c r="L218" s="324"/>
      <c r="M218" s="324"/>
      <c r="N218" s="324"/>
      <c r="O218" s="324"/>
      <c r="P218" s="324"/>
      <c r="Q218" s="324"/>
      <c r="R218" s="324"/>
      <c r="S218" s="324"/>
      <c r="T218" s="325"/>
    </row>
    <row r="219" spans="2:20" s="3" customFormat="1" ht="124.15" customHeight="1" x14ac:dyDescent="0.2">
      <c r="B219" s="690"/>
      <c r="C219" s="311" t="s">
        <v>603</v>
      </c>
      <c r="D219" s="312"/>
      <c r="E219" s="311"/>
      <c r="F219" s="312"/>
      <c r="G219" s="320" t="s">
        <v>758</v>
      </c>
      <c r="H219" s="321"/>
      <c r="I219" s="321"/>
      <c r="J219" s="322"/>
      <c r="K219" s="323" t="s">
        <v>1067</v>
      </c>
      <c r="L219" s="324"/>
      <c r="M219" s="324"/>
      <c r="N219" s="324"/>
      <c r="O219" s="324"/>
      <c r="P219" s="324"/>
      <c r="Q219" s="324"/>
      <c r="R219" s="324"/>
      <c r="S219" s="324"/>
      <c r="T219" s="325"/>
    </row>
    <row r="220" spans="2:20" s="3" customFormat="1" ht="42" customHeight="1" x14ac:dyDescent="0.2">
      <c r="B220" s="152"/>
      <c r="C220" s="311" t="s">
        <v>589</v>
      </c>
      <c r="D220" s="312"/>
      <c r="E220" s="311"/>
      <c r="F220" s="312"/>
      <c r="G220" s="382" t="s">
        <v>986</v>
      </c>
      <c r="H220" s="382"/>
      <c r="I220" s="382"/>
      <c r="J220" s="382"/>
      <c r="K220" s="323" t="s">
        <v>1009</v>
      </c>
      <c r="L220" s="324"/>
      <c r="M220" s="324"/>
      <c r="N220" s="324"/>
      <c r="O220" s="324"/>
      <c r="P220" s="324"/>
      <c r="Q220" s="324"/>
      <c r="R220" s="324"/>
      <c r="S220" s="324"/>
      <c r="T220" s="325"/>
    </row>
    <row r="221" spans="2:20" s="3" customFormat="1" ht="43.15" customHeight="1" x14ac:dyDescent="0.2">
      <c r="B221" s="152"/>
      <c r="C221" s="311" t="s">
        <v>610</v>
      </c>
      <c r="D221" s="312"/>
      <c r="E221" s="311"/>
      <c r="F221" s="312"/>
      <c r="G221" s="382" t="s">
        <v>1068</v>
      </c>
      <c r="H221" s="382"/>
      <c r="I221" s="382"/>
      <c r="J221" s="382"/>
      <c r="K221" s="383" t="s">
        <v>987</v>
      </c>
      <c r="L221" s="383"/>
      <c r="M221" s="383"/>
      <c r="N221" s="383"/>
      <c r="O221" s="383"/>
      <c r="P221" s="383"/>
      <c r="Q221" s="383"/>
      <c r="R221" s="383"/>
      <c r="S221" s="383"/>
      <c r="T221" s="383"/>
    </row>
    <row r="222" spans="2:20" s="3" customFormat="1" ht="72" customHeight="1" x14ac:dyDescent="0.2">
      <c r="B222" s="152"/>
      <c r="C222" s="311" t="s">
        <v>920</v>
      </c>
      <c r="D222" s="312"/>
      <c r="E222" s="311"/>
      <c r="F222" s="312"/>
      <c r="G222" s="382" t="s">
        <v>921</v>
      </c>
      <c r="H222" s="382"/>
      <c r="I222" s="382"/>
      <c r="J222" s="382"/>
      <c r="K222" s="323" t="s">
        <v>1010</v>
      </c>
      <c r="L222" s="324"/>
      <c r="M222" s="324"/>
      <c r="N222" s="324"/>
      <c r="O222" s="324"/>
      <c r="P222" s="324"/>
      <c r="Q222" s="324"/>
      <c r="R222" s="324"/>
      <c r="S222" s="324"/>
      <c r="T222" s="325"/>
    </row>
    <row r="223" spans="2:20" s="3" customFormat="1" ht="112.9" customHeight="1" x14ac:dyDescent="0.2">
      <c r="B223" s="184"/>
      <c r="C223" s="311" t="s">
        <v>922</v>
      </c>
      <c r="D223" s="312"/>
      <c r="E223" s="311"/>
      <c r="F223" s="312"/>
      <c r="G223" s="382" t="s">
        <v>1011</v>
      </c>
      <c r="H223" s="382"/>
      <c r="I223" s="382"/>
      <c r="J223" s="382"/>
      <c r="K223" s="323" t="s">
        <v>1069</v>
      </c>
      <c r="L223" s="324"/>
      <c r="M223" s="324"/>
      <c r="N223" s="324"/>
      <c r="O223" s="324"/>
      <c r="P223" s="324"/>
      <c r="Q223" s="324"/>
      <c r="R223" s="324"/>
      <c r="S223" s="324"/>
      <c r="T223" s="325"/>
    </row>
    <row r="224" spans="2:20" s="3" customFormat="1" ht="73.150000000000006" customHeight="1" x14ac:dyDescent="0.2">
      <c r="B224" s="184"/>
      <c r="C224" s="311" t="s">
        <v>637</v>
      </c>
      <c r="D224" s="312"/>
      <c r="E224" s="311" t="s">
        <v>681</v>
      </c>
      <c r="F224" s="312"/>
      <c r="G224" s="382" t="s">
        <v>711</v>
      </c>
      <c r="H224" s="382"/>
      <c r="I224" s="382"/>
      <c r="J224" s="382"/>
      <c r="K224" s="323" t="s">
        <v>951</v>
      </c>
      <c r="L224" s="324"/>
      <c r="M224" s="324"/>
      <c r="N224" s="324"/>
      <c r="O224" s="324"/>
      <c r="P224" s="324"/>
      <c r="Q224" s="324"/>
      <c r="R224" s="324"/>
      <c r="S224" s="324"/>
      <c r="T224" s="325"/>
    </row>
    <row r="225" spans="2:22" s="3" customFormat="1" ht="102.6" customHeight="1" x14ac:dyDescent="0.2">
      <c r="B225" s="186"/>
      <c r="C225" s="311" t="s">
        <v>764</v>
      </c>
      <c r="D225" s="312"/>
      <c r="E225" s="311"/>
      <c r="F225" s="312"/>
      <c r="G225" s="320" t="s">
        <v>765</v>
      </c>
      <c r="H225" s="321"/>
      <c r="I225" s="321"/>
      <c r="J225" s="322"/>
      <c r="K225" s="323" t="s">
        <v>1070</v>
      </c>
      <c r="L225" s="324"/>
      <c r="M225" s="324"/>
      <c r="N225" s="324"/>
      <c r="O225" s="324"/>
      <c r="P225" s="324"/>
      <c r="Q225" s="324"/>
      <c r="R225" s="324"/>
      <c r="S225" s="324"/>
      <c r="T225" s="325"/>
    </row>
    <row r="226" spans="2:22" s="3" customFormat="1" ht="82.15" customHeight="1" x14ac:dyDescent="0.2">
      <c r="B226" s="186"/>
      <c r="C226" s="311" t="s">
        <v>923</v>
      </c>
      <c r="D226" s="312"/>
      <c r="E226" s="311"/>
      <c r="F226" s="312"/>
      <c r="G226" s="320" t="s">
        <v>924</v>
      </c>
      <c r="H226" s="321"/>
      <c r="I226" s="321"/>
      <c r="J226" s="322"/>
      <c r="K226" s="281" t="s">
        <v>1071</v>
      </c>
      <c r="L226" s="281"/>
      <c r="M226" s="281"/>
      <c r="N226" s="281"/>
      <c r="O226" s="281"/>
      <c r="P226" s="281"/>
      <c r="Q226" s="281"/>
      <c r="R226" s="281"/>
      <c r="S226" s="281"/>
      <c r="T226" s="394"/>
    </row>
    <row r="227" spans="2:22" s="3" customFormat="1" ht="37.15" customHeight="1" x14ac:dyDescent="0.2">
      <c r="B227" s="190"/>
      <c r="C227" s="311" t="s">
        <v>925</v>
      </c>
      <c r="D227" s="312"/>
      <c r="E227" s="311"/>
      <c r="F227" s="312"/>
      <c r="G227" s="320" t="s">
        <v>926</v>
      </c>
      <c r="H227" s="321"/>
      <c r="I227" s="321"/>
      <c r="J227" s="322"/>
      <c r="K227" s="694" t="s">
        <v>927</v>
      </c>
      <c r="L227" s="324"/>
      <c r="M227" s="324"/>
      <c r="N227" s="324"/>
      <c r="O227" s="324"/>
      <c r="P227" s="324"/>
      <c r="Q227" s="324"/>
      <c r="R227" s="324"/>
      <c r="S227" s="324"/>
      <c r="T227" s="325"/>
    </row>
    <row r="228" spans="2:22" s="3" customFormat="1" ht="84" customHeight="1" x14ac:dyDescent="0.2">
      <c r="B228" s="190"/>
      <c r="C228" s="311" t="s">
        <v>928</v>
      </c>
      <c r="D228" s="312"/>
      <c r="E228" s="311"/>
      <c r="F228" s="312"/>
      <c r="G228" s="320" t="s">
        <v>929</v>
      </c>
      <c r="H228" s="321"/>
      <c r="I228" s="321"/>
      <c r="J228" s="322"/>
      <c r="K228" s="281" t="s">
        <v>1072</v>
      </c>
      <c r="L228" s="281"/>
      <c r="M228" s="281"/>
      <c r="N228" s="281"/>
      <c r="O228" s="281"/>
      <c r="P228" s="281"/>
      <c r="Q228" s="281"/>
      <c r="R228" s="281"/>
      <c r="S228" s="281"/>
      <c r="T228" s="394"/>
    </row>
    <row r="229" spans="2:22" s="3" customFormat="1" ht="66.599999999999994" customHeight="1" x14ac:dyDescent="0.2">
      <c r="B229" s="190"/>
      <c r="C229" s="311" t="s">
        <v>930</v>
      </c>
      <c r="D229" s="312"/>
      <c r="E229" s="311"/>
      <c r="F229" s="312"/>
      <c r="G229" s="320" t="s">
        <v>931</v>
      </c>
      <c r="H229" s="321"/>
      <c r="I229" s="321"/>
      <c r="J229" s="322"/>
      <c r="K229" s="323" t="s">
        <v>988</v>
      </c>
      <c r="L229" s="324"/>
      <c r="M229" s="324"/>
      <c r="N229" s="324"/>
      <c r="O229" s="324"/>
      <c r="P229" s="324"/>
      <c r="Q229" s="324"/>
      <c r="R229" s="324"/>
      <c r="S229" s="324"/>
      <c r="T229" s="325"/>
    </row>
    <row r="230" spans="2:22" s="3" customFormat="1" ht="50.45" customHeight="1" x14ac:dyDescent="0.2">
      <c r="B230" s="186"/>
      <c r="C230" s="311" t="s">
        <v>932</v>
      </c>
      <c r="D230" s="312"/>
      <c r="E230" s="311" t="s">
        <v>933</v>
      </c>
      <c r="F230" s="312"/>
      <c r="G230" s="320" t="s">
        <v>934</v>
      </c>
      <c r="H230" s="321"/>
      <c r="I230" s="321"/>
      <c r="J230" s="322"/>
      <c r="K230" s="323" t="s">
        <v>1073</v>
      </c>
      <c r="L230" s="324"/>
      <c r="M230" s="324"/>
      <c r="N230" s="324"/>
      <c r="O230" s="324"/>
      <c r="P230" s="324"/>
      <c r="Q230" s="324"/>
      <c r="R230" s="324"/>
      <c r="S230" s="324"/>
      <c r="T230" s="325"/>
    </row>
    <row r="231" spans="2:22" s="3" customFormat="1" ht="94.15" customHeight="1" x14ac:dyDescent="0.2">
      <c r="B231" s="257"/>
      <c r="C231" s="311" t="s">
        <v>935</v>
      </c>
      <c r="D231" s="312"/>
      <c r="E231" s="311" t="s">
        <v>1074</v>
      </c>
      <c r="F231" s="312"/>
      <c r="G231" s="320" t="s">
        <v>1075</v>
      </c>
      <c r="H231" s="321"/>
      <c r="I231" s="321"/>
      <c r="J231" s="322"/>
      <c r="K231" s="323" t="s">
        <v>1078</v>
      </c>
      <c r="L231" s="324"/>
      <c r="M231" s="324"/>
      <c r="N231" s="324"/>
      <c r="O231" s="324"/>
      <c r="P231" s="324"/>
      <c r="Q231" s="324"/>
      <c r="R231" s="324"/>
      <c r="S231" s="324"/>
      <c r="T231" s="325"/>
    </row>
    <row r="232" spans="2:22" s="3" customFormat="1" ht="30" customHeight="1" x14ac:dyDescent="0.2">
      <c r="B232" s="257"/>
      <c r="C232" s="311" t="s">
        <v>936</v>
      </c>
      <c r="D232" s="312"/>
      <c r="E232" s="311"/>
      <c r="F232" s="312"/>
      <c r="G232" s="320" t="s">
        <v>937</v>
      </c>
      <c r="H232" s="321"/>
      <c r="I232" s="321"/>
      <c r="J232" s="322"/>
      <c r="K232" s="323" t="s">
        <v>1076</v>
      </c>
      <c r="L232" s="324"/>
      <c r="M232" s="324"/>
      <c r="N232" s="324"/>
      <c r="O232" s="324"/>
      <c r="P232" s="324"/>
      <c r="Q232" s="324"/>
      <c r="R232" s="324"/>
      <c r="S232" s="324"/>
      <c r="T232" s="325"/>
    </row>
    <row r="233" spans="2:22" s="3" customFormat="1" ht="30" customHeight="1" x14ac:dyDescent="0.2">
      <c r="B233" s="261"/>
      <c r="C233" s="311"/>
      <c r="D233" s="312"/>
      <c r="E233" s="311"/>
      <c r="F233" s="312"/>
      <c r="G233" s="320" t="s">
        <v>978</v>
      </c>
      <c r="H233" s="321"/>
      <c r="I233" s="321"/>
      <c r="J233" s="322"/>
      <c r="K233" s="323" t="s">
        <v>1012</v>
      </c>
      <c r="L233" s="324"/>
      <c r="M233" s="324"/>
      <c r="N233" s="324"/>
      <c r="O233" s="324"/>
      <c r="P233" s="324"/>
      <c r="Q233" s="324"/>
      <c r="R233" s="324"/>
      <c r="S233" s="324"/>
      <c r="T233" s="325"/>
    </row>
    <row r="234" spans="2:22" s="3" customFormat="1" ht="43.15" customHeight="1" x14ac:dyDescent="0.2">
      <c r="B234" s="186"/>
      <c r="C234" s="311"/>
      <c r="D234" s="312"/>
      <c r="E234" s="311"/>
      <c r="F234" s="312"/>
      <c r="G234" s="318" t="s">
        <v>586</v>
      </c>
      <c r="H234" s="326"/>
      <c r="I234" s="326"/>
      <c r="J234" s="319"/>
      <c r="K234" s="323" t="s">
        <v>587</v>
      </c>
      <c r="L234" s="324"/>
      <c r="M234" s="324"/>
      <c r="N234" s="324"/>
      <c r="O234" s="324"/>
      <c r="P234" s="324"/>
      <c r="Q234" s="324"/>
      <c r="R234" s="324"/>
      <c r="S234" s="324"/>
      <c r="T234" s="325"/>
    </row>
    <row r="235" spans="2:22" s="22" customFormat="1" x14ac:dyDescent="0.2">
      <c r="B235" s="371"/>
      <c r="C235" s="372"/>
      <c r="D235" s="372"/>
      <c r="E235" s="372"/>
      <c r="F235" s="372"/>
      <c r="G235" s="372"/>
      <c r="H235" s="372"/>
      <c r="I235" s="372"/>
      <c r="J235" s="372"/>
      <c r="K235" s="372"/>
      <c r="L235" s="372"/>
      <c r="M235" s="372"/>
      <c r="N235" s="372"/>
      <c r="O235" s="372"/>
      <c r="P235" s="372"/>
      <c r="Q235" s="372"/>
      <c r="R235" s="372"/>
      <c r="S235" s="372"/>
      <c r="T235" s="373"/>
    </row>
    <row r="236" spans="2:22" s="22" customFormat="1" ht="30.4" customHeight="1" x14ac:dyDescent="0.2">
      <c r="B236" s="428" t="s">
        <v>87</v>
      </c>
      <c r="C236" s="430" t="s">
        <v>488</v>
      </c>
      <c r="D236" s="431"/>
      <c r="E236" s="431"/>
      <c r="F236" s="431"/>
      <c r="G236" s="431"/>
      <c r="H236" s="431"/>
      <c r="I236" s="431"/>
      <c r="J236" s="431"/>
      <c r="K236" s="431"/>
      <c r="L236" s="431"/>
      <c r="M236" s="431"/>
      <c r="N236" s="431"/>
      <c r="O236" s="431"/>
      <c r="P236" s="431"/>
      <c r="Q236" s="431"/>
      <c r="R236" s="431"/>
      <c r="S236" s="431"/>
      <c r="T236" s="432"/>
    </row>
    <row r="237" spans="2:22" s="3" customFormat="1" ht="14.1" customHeight="1" x14ac:dyDescent="0.2">
      <c r="B237" s="429"/>
      <c r="C237" s="374" t="s">
        <v>115</v>
      </c>
      <c r="D237" s="375"/>
      <c r="E237" s="375"/>
      <c r="F237" s="375"/>
      <c r="G237" s="375"/>
      <c r="H237" s="375"/>
      <c r="I237" s="375"/>
      <c r="J237" s="375"/>
      <c r="K237" s="375"/>
      <c r="L237" s="376"/>
      <c r="M237" s="354"/>
      <c r="N237" s="355"/>
      <c r="O237" s="355"/>
      <c r="P237" s="355"/>
      <c r="Q237" s="355"/>
      <c r="R237" s="355"/>
      <c r="S237" s="355"/>
      <c r="T237" s="356"/>
    </row>
    <row r="238" spans="2:22" s="3" customFormat="1" ht="15" customHeight="1" x14ac:dyDescent="0.2">
      <c r="B238" s="429"/>
      <c r="C238" s="314" t="s">
        <v>73</v>
      </c>
      <c r="D238" s="314"/>
      <c r="E238" s="314"/>
      <c r="F238" s="314" t="s">
        <v>431</v>
      </c>
      <c r="G238" s="314"/>
      <c r="H238" s="314" t="s">
        <v>63</v>
      </c>
      <c r="I238" s="314"/>
      <c r="J238" s="314" t="s">
        <v>74</v>
      </c>
      <c r="K238" s="314"/>
      <c r="L238" s="314"/>
      <c r="M238" s="388"/>
      <c r="N238" s="389"/>
      <c r="O238" s="389"/>
      <c r="P238" s="389"/>
      <c r="Q238" s="389"/>
      <c r="R238" s="389"/>
      <c r="S238" s="389"/>
      <c r="T238" s="390"/>
    </row>
    <row r="239" spans="2:22" s="3" customFormat="1" ht="21.75" customHeight="1" x14ac:dyDescent="0.2">
      <c r="B239" s="429"/>
      <c r="C239" s="286" t="s">
        <v>75</v>
      </c>
      <c r="D239" s="287"/>
      <c r="E239" s="288"/>
      <c r="F239" s="361">
        <v>1</v>
      </c>
      <c r="G239" s="362"/>
      <c r="H239" s="361">
        <v>1</v>
      </c>
      <c r="I239" s="362"/>
      <c r="J239" s="361">
        <f>F239-H239</f>
        <v>0</v>
      </c>
      <c r="K239" s="406"/>
      <c r="L239" s="362"/>
      <c r="M239" s="388"/>
      <c r="N239" s="389"/>
      <c r="O239" s="389"/>
      <c r="P239" s="389"/>
      <c r="Q239" s="389"/>
      <c r="R239" s="389"/>
      <c r="S239" s="389"/>
      <c r="T239" s="390"/>
      <c r="V239" s="103"/>
    </row>
    <row r="240" spans="2:22" s="3" customFormat="1" ht="22.5" customHeight="1" x14ac:dyDescent="0.2">
      <c r="B240" s="429"/>
      <c r="C240" s="91"/>
      <c r="D240" s="91"/>
      <c r="E240" s="91"/>
      <c r="F240" s="90"/>
      <c r="G240" s="90"/>
      <c r="H240" s="90"/>
      <c r="I240" s="90"/>
      <c r="J240" s="90"/>
      <c r="K240" s="90"/>
      <c r="L240" s="90"/>
      <c r="M240" s="388"/>
      <c r="N240" s="389"/>
      <c r="O240" s="389"/>
      <c r="P240" s="389"/>
      <c r="Q240" s="389"/>
      <c r="R240" s="389"/>
      <c r="S240" s="389"/>
      <c r="T240" s="390"/>
    </row>
    <row r="241" spans="2:22" s="3" customFormat="1" ht="37.9" customHeight="1" x14ac:dyDescent="0.2">
      <c r="B241" s="429"/>
      <c r="C241" s="273" t="s">
        <v>76</v>
      </c>
      <c r="D241" s="274"/>
      <c r="E241" s="273" t="s">
        <v>65</v>
      </c>
      <c r="F241" s="274"/>
      <c r="G241" s="93" t="s">
        <v>77</v>
      </c>
      <c r="H241" s="426" t="s">
        <v>78</v>
      </c>
      <c r="I241" s="427"/>
      <c r="J241" s="93" t="s">
        <v>79</v>
      </c>
      <c r="K241" s="426" t="s">
        <v>80</v>
      </c>
      <c r="L241" s="427"/>
      <c r="M241" s="388"/>
      <c r="N241" s="389"/>
      <c r="O241" s="389"/>
      <c r="P241" s="389"/>
      <c r="Q241" s="389"/>
      <c r="R241" s="389"/>
      <c r="S241" s="389"/>
      <c r="T241" s="390"/>
    </row>
    <row r="242" spans="2:22" s="3" customFormat="1" ht="22.5" customHeight="1" x14ac:dyDescent="0.2">
      <c r="B242" s="429"/>
      <c r="C242" s="424">
        <v>42689</v>
      </c>
      <c r="D242" s="425"/>
      <c r="E242" s="424">
        <v>42840</v>
      </c>
      <c r="F242" s="425"/>
      <c r="G242" s="17">
        <f>+K143</f>
        <v>151</v>
      </c>
      <c r="H242" s="433">
        <f>100/G242</f>
        <v>0.66225165562913912</v>
      </c>
      <c r="I242" s="434"/>
      <c r="J242" s="17">
        <v>20</v>
      </c>
      <c r="K242" s="328">
        <v>100</v>
      </c>
      <c r="L242" s="330"/>
      <c r="M242" s="388"/>
      <c r="N242" s="389"/>
      <c r="O242" s="389"/>
      <c r="P242" s="389"/>
      <c r="Q242" s="389"/>
      <c r="R242" s="389"/>
      <c r="S242" s="389"/>
      <c r="T242" s="390"/>
    </row>
    <row r="243" spans="2:22" s="3" customFormat="1" ht="15.75" customHeight="1" x14ac:dyDescent="0.2">
      <c r="B243" s="429"/>
      <c r="C243" s="91"/>
      <c r="D243" s="92"/>
      <c r="E243" s="89"/>
      <c r="F243" s="17"/>
      <c r="G243" s="20"/>
      <c r="H243" s="20"/>
      <c r="I243" s="17"/>
      <c r="J243" s="19"/>
      <c r="K243" s="19"/>
      <c r="L243" s="90"/>
      <c r="M243" s="388"/>
      <c r="N243" s="389"/>
      <c r="O243" s="389"/>
      <c r="P243" s="389"/>
      <c r="Q243" s="389"/>
      <c r="R243" s="389"/>
      <c r="S243" s="389"/>
      <c r="T243" s="390"/>
    </row>
    <row r="244" spans="2:22" s="3" customFormat="1" ht="29.25" customHeight="1" x14ac:dyDescent="0.2">
      <c r="B244" s="429"/>
      <c r="C244" s="374" t="s">
        <v>81</v>
      </c>
      <c r="D244" s="375"/>
      <c r="E244" s="375"/>
      <c r="F244" s="375"/>
      <c r="G244" s="375"/>
      <c r="H244" s="375"/>
      <c r="I244" s="375"/>
      <c r="J244" s="375"/>
      <c r="K244" s="375"/>
      <c r="L244" s="376"/>
      <c r="M244" s="388"/>
      <c r="N244" s="389"/>
      <c r="O244" s="389"/>
      <c r="P244" s="389"/>
      <c r="Q244" s="389"/>
      <c r="R244" s="389"/>
      <c r="S244" s="389"/>
      <c r="T244" s="390"/>
      <c r="V244" s="23"/>
    </row>
    <row r="245" spans="2:22" s="3" customFormat="1" ht="40.5" customHeight="1" x14ac:dyDescent="0.2">
      <c r="B245" s="429"/>
      <c r="C245" s="449" t="s">
        <v>88</v>
      </c>
      <c r="D245" s="449"/>
      <c r="E245" s="449"/>
      <c r="F245" s="101">
        <v>25</v>
      </c>
      <c r="G245" s="281" t="s">
        <v>89</v>
      </c>
      <c r="H245" s="281"/>
      <c r="I245" s="21">
        <v>15</v>
      </c>
      <c r="J245" s="281" t="s">
        <v>90</v>
      </c>
      <c r="K245" s="281"/>
      <c r="L245" s="89">
        <v>10</v>
      </c>
      <c r="M245" s="357"/>
      <c r="N245" s="358"/>
      <c r="O245" s="358"/>
      <c r="P245" s="358"/>
      <c r="Q245" s="358"/>
      <c r="R245" s="358"/>
      <c r="S245" s="358"/>
      <c r="T245" s="359"/>
    </row>
    <row r="246" spans="2:22" s="3" customFormat="1" ht="27" customHeight="1" x14ac:dyDescent="0.2">
      <c r="B246" s="429"/>
      <c r="C246" s="420" t="s">
        <v>91</v>
      </c>
      <c r="D246" s="421"/>
      <c r="E246" s="421"/>
      <c r="F246" s="421"/>
      <c r="G246" s="421"/>
      <c r="H246" s="421"/>
      <c r="I246" s="421"/>
      <c r="J246" s="421"/>
      <c r="K246" s="421"/>
      <c r="L246" s="421"/>
      <c r="M246" s="421"/>
      <c r="N246" s="421"/>
      <c r="O246" s="421"/>
      <c r="P246" s="421"/>
      <c r="Q246" s="421"/>
      <c r="R246" s="421"/>
      <c r="S246" s="421"/>
      <c r="T246" s="422"/>
    </row>
    <row r="247" spans="2:22" s="3" customFormat="1" ht="22.5" customHeight="1" x14ac:dyDescent="0.2">
      <c r="B247" s="429"/>
      <c r="C247" s="277" t="s">
        <v>82</v>
      </c>
      <c r="D247" s="352"/>
      <c r="E247" s="352"/>
      <c r="F247" s="278"/>
      <c r="G247" s="360" t="s">
        <v>92</v>
      </c>
      <c r="H247" s="360"/>
      <c r="I247" s="360"/>
      <c r="J247" s="314" t="s">
        <v>93</v>
      </c>
      <c r="K247" s="314"/>
      <c r="L247" s="314"/>
      <c r="M247" s="354" t="s">
        <v>83</v>
      </c>
      <c r="N247" s="355"/>
      <c r="O247" s="355"/>
      <c r="P247" s="355"/>
      <c r="Q247" s="355"/>
      <c r="R247" s="355"/>
      <c r="S247" s="355"/>
      <c r="T247" s="356"/>
    </row>
    <row r="248" spans="2:22" s="3" customFormat="1" ht="32.25" customHeight="1" x14ac:dyDescent="0.2">
      <c r="B248" s="429"/>
      <c r="C248" s="360" t="s">
        <v>84</v>
      </c>
      <c r="D248" s="360"/>
      <c r="E248" s="277" t="s">
        <v>432</v>
      </c>
      <c r="F248" s="278"/>
      <c r="G248" s="360"/>
      <c r="H248" s="360"/>
      <c r="I248" s="360"/>
      <c r="J248" s="314"/>
      <c r="K248" s="314"/>
      <c r="L248" s="314"/>
      <c r="M248" s="357"/>
      <c r="N248" s="358"/>
      <c r="O248" s="358"/>
      <c r="P248" s="358"/>
      <c r="Q248" s="358"/>
      <c r="R248" s="358"/>
      <c r="S248" s="358"/>
      <c r="T248" s="359"/>
    </row>
    <row r="249" spans="2:22" s="3" customFormat="1" ht="31.5" customHeight="1" x14ac:dyDescent="0.2">
      <c r="B249" s="429"/>
      <c r="C249" s="411" t="s">
        <v>489</v>
      </c>
      <c r="D249" s="411"/>
      <c r="E249" s="411" t="s">
        <v>490</v>
      </c>
      <c r="F249" s="411"/>
      <c r="G249" s="284" t="s">
        <v>491</v>
      </c>
      <c r="H249" s="284"/>
      <c r="I249" s="284"/>
      <c r="J249" s="413">
        <v>1</v>
      </c>
      <c r="K249" s="413"/>
      <c r="L249" s="413"/>
      <c r="M249" s="423" t="s">
        <v>493</v>
      </c>
      <c r="N249" s="423"/>
      <c r="O249" s="423"/>
      <c r="P249" s="423"/>
      <c r="Q249" s="423"/>
      <c r="R249" s="423"/>
      <c r="S249" s="423"/>
      <c r="T249" s="423"/>
    </row>
    <row r="250" spans="2:22" s="3" customFormat="1" ht="15" customHeight="1" x14ac:dyDescent="0.2">
      <c r="B250" s="273"/>
      <c r="C250" s="353"/>
      <c r="D250" s="353"/>
      <c r="E250" s="353"/>
      <c r="F250" s="353"/>
      <c r="G250" s="353"/>
      <c r="H250" s="353"/>
      <c r="I250" s="353"/>
      <c r="J250" s="353"/>
      <c r="K250" s="353"/>
      <c r="L250" s="353"/>
      <c r="M250" s="353"/>
      <c r="N250" s="353"/>
      <c r="O250" s="353"/>
      <c r="P250" s="353"/>
      <c r="Q250" s="353"/>
      <c r="R250" s="353"/>
      <c r="S250" s="353"/>
      <c r="T250" s="274"/>
    </row>
    <row r="251" spans="2:22" s="3" customFormat="1" ht="27.4" customHeight="1" x14ac:dyDescent="0.2">
      <c r="B251" s="430" t="s">
        <v>70</v>
      </c>
      <c r="C251" s="431"/>
      <c r="D251" s="431"/>
      <c r="E251" s="431"/>
      <c r="F251" s="431"/>
      <c r="G251" s="431"/>
      <c r="H251" s="431"/>
      <c r="I251" s="431"/>
      <c r="J251" s="431"/>
      <c r="K251" s="431"/>
      <c r="L251" s="431"/>
      <c r="M251" s="431"/>
      <c r="N251" s="431"/>
      <c r="O251" s="431"/>
      <c r="P251" s="431"/>
      <c r="Q251" s="431"/>
      <c r="R251" s="431"/>
      <c r="S251" s="431"/>
      <c r="T251" s="432"/>
    </row>
    <row r="252" spans="2:22" s="3" customFormat="1" ht="22.5" customHeight="1" x14ac:dyDescent="0.2">
      <c r="B252" s="374" t="s">
        <v>115</v>
      </c>
      <c r="C252" s="375"/>
      <c r="D252" s="375"/>
      <c r="E252" s="375"/>
      <c r="F252" s="375"/>
      <c r="G252" s="375"/>
      <c r="H252" s="375"/>
      <c r="I252" s="375"/>
      <c r="J252" s="375"/>
      <c r="K252" s="376"/>
      <c r="L252" s="273"/>
      <c r="M252" s="353"/>
      <c r="N252" s="353"/>
      <c r="O252" s="353"/>
      <c r="P252" s="353"/>
      <c r="Q252" s="353"/>
      <c r="R252" s="353"/>
      <c r="S252" s="353"/>
      <c r="T252" s="274"/>
    </row>
    <row r="253" spans="2:22" s="3" customFormat="1" ht="22.5" customHeight="1" x14ac:dyDescent="0.2">
      <c r="B253" s="314" t="s">
        <v>73</v>
      </c>
      <c r="C253" s="314"/>
      <c r="D253" s="314"/>
      <c r="E253" s="273" t="s">
        <v>431</v>
      </c>
      <c r="F253" s="274"/>
      <c r="G253" s="314" t="s">
        <v>63</v>
      </c>
      <c r="H253" s="314"/>
      <c r="I253" s="314" t="s">
        <v>86</v>
      </c>
      <c r="J253" s="314"/>
      <c r="K253" s="314"/>
      <c r="L253" s="442"/>
      <c r="M253" s="453"/>
      <c r="N253" s="453"/>
      <c r="O253" s="453"/>
      <c r="P253" s="453"/>
      <c r="Q253" s="453"/>
      <c r="R253" s="453"/>
      <c r="S253" s="453"/>
      <c r="T253" s="443"/>
    </row>
    <row r="254" spans="2:22" s="3" customFormat="1" ht="22.5" customHeight="1" x14ac:dyDescent="0.2">
      <c r="B254" s="281" t="s">
        <v>75</v>
      </c>
      <c r="C254" s="281"/>
      <c r="D254" s="281"/>
      <c r="E254" s="341">
        <f>+G257/100</f>
        <v>0.70299999999999996</v>
      </c>
      <c r="F254" s="342"/>
      <c r="G254" s="363">
        <v>0.79690000000000005</v>
      </c>
      <c r="H254" s="363"/>
      <c r="I254" s="327">
        <f>+E254-G254</f>
        <v>-9.3900000000000095E-2</v>
      </c>
      <c r="J254" s="327"/>
      <c r="K254" s="327"/>
      <c r="L254" s="454"/>
      <c r="M254" s="455"/>
      <c r="N254" s="455"/>
      <c r="O254" s="455"/>
      <c r="P254" s="455"/>
      <c r="Q254" s="455"/>
      <c r="R254" s="455"/>
      <c r="S254" s="455"/>
      <c r="T254" s="456"/>
    </row>
    <row r="255" spans="2:22" s="3" customFormat="1" ht="22.5" customHeight="1" x14ac:dyDescent="0.2">
      <c r="B255" s="291"/>
      <c r="C255" s="292"/>
      <c r="D255" s="292"/>
      <c r="E255" s="292"/>
      <c r="F255" s="292"/>
      <c r="G255" s="292"/>
      <c r="H255" s="292"/>
      <c r="I255" s="292"/>
      <c r="J255" s="292"/>
      <c r="K255" s="293"/>
      <c r="L255" s="454"/>
      <c r="M255" s="455"/>
      <c r="N255" s="455"/>
      <c r="O255" s="455"/>
      <c r="P255" s="455"/>
      <c r="Q255" s="455"/>
      <c r="R255" s="455"/>
      <c r="S255" s="455"/>
      <c r="T255" s="456"/>
    </row>
    <row r="256" spans="2:22" s="3" customFormat="1" ht="34.9" customHeight="1" x14ac:dyDescent="0.2">
      <c r="B256" s="314" t="s">
        <v>76</v>
      </c>
      <c r="C256" s="314"/>
      <c r="D256" s="314" t="s">
        <v>65</v>
      </c>
      <c r="E256" s="314"/>
      <c r="F256" s="93" t="s">
        <v>77</v>
      </c>
      <c r="G256" s="426" t="s">
        <v>80</v>
      </c>
      <c r="H256" s="435"/>
      <c r="I256" s="435"/>
      <c r="J256" s="435"/>
      <c r="K256" s="427"/>
      <c r="L256" s="454"/>
      <c r="M256" s="455"/>
      <c r="N256" s="455"/>
      <c r="O256" s="455"/>
      <c r="P256" s="455"/>
      <c r="Q256" s="455"/>
      <c r="R256" s="455"/>
      <c r="S256" s="455"/>
      <c r="T256" s="456"/>
    </row>
    <row r="257" spans="2:20" s="3" customFormat="1" ht="30" customHeight="1" x14ac:dyDescent="0.2">
      <c r="B257" s="344">
        <f>I144</f>
        <v>42684</v>
      </c>
      <c r="C257" s="284"/>
      <c r="D257" s="344">
        <f>J144</f>
        <v>44923</v>
      </c>
      <c r="E257" s="284"/>
      <c r="F257" s="17">
        <f>K144</f>
        <v>2239</v>
      </c>
      <c r="G257" s="328">
        <v>70.3</v>
      </c>
      <c r="H257" s="329"/>
      <c r="I257" s="329"/>
      <c r="J257" s="329"/>
      <c r="K257" s="330"/>
      <c r="L257" s="454"/>
      <c r="M257" s="455"/>
      <c r="N257" s="455"/>
      <c r="O257" s="455"/>
      <c r="P257" s="455"/>
      <c r="Q257" s="455"/>
      <c r="R257" s="455"/>
      <c r="S257" s="455"/>
      <c r="T257" s="456"/>
    </row>
    <row r="258" spans="2:20" s="3" customFormat="1" ht="25.5" customHeight="1" x14ac:dyDescent="0.2">
      <c r="B258" s="291"/>
      <c r="C258" s="292"/>
      <c r="D258" s="292"/>
      <c r="E258" s="292"/>
      <c r="F258" s="292"/>
      <c r="G258" s="292"/>
      <c r="H258" s="292"/>
      <c r="I258" s="292"/>
      <c r="J258" s="292"/>
      <c r="K258" s="293"/>
      <c r="L258" s="454"/>
      <c r="M258" s="455"/>
      <c r="N258" s="455"/>
      <c r="O258" s="455"/>
      <c r="P258" s="455"/>
      <c r="Q258" s="455"/>
      <c r="R258" s="455"/>
      <c r="S258" s="455"/>
      <c r="T258" s="456"/>
    </row>
    <row r="259" spans="2:20" s="3" customFormat="1" ht="24" customHeight="1" x14ac:dyDescent="0.2">
      <c r="B259" s="374" t="s">
        <v>81</v>
      </c>
      <c r="C259" s="375"/>
      <c r="D259" s="375"/>
      <c r="E259" s="375"/>
      <c r="F259" s="375"/>
      <c r="G259" s="375"/>
      <c r="H259" s="375"/>
      <c r="I259" s="375"/>
      <c r="J259" s="375"/>
      <c r="K259" s="376"/>
      <c r="L259" s="444"/>
      <c r="M259" s="457"/>
      <c r="N259" s="457"/>
      <c r="O259" s="457"/>
      <c r="P259" s="457"/>
      <c r="Q259" s="457"/>
      <c r="R259" s="457"/>
      <c r="S259" s="457"/>
      <c r="T259" s="445"/>
    </row>
    <row r="260" spans="2:20" s="3" customFormat="1" ht="37.5" customHeight="1" x14ac:dyDescent="0.2">
      <c r="B260" s="480" t="s">
        <v>94</v>
      </c>
      <c r="C260" s="481"/>
      <c r="D260" s="481"/>
      <c r="E260" s="481"/>
      <c r="F260" s="482"/>
      <c r="G260" s="395" t="s">
        <v>95</v>
      </c>
      <c r="H260" s="395"/>
      <c r="I260" s="530" t="s">
        <v>96</v>
      </c>
      <c r="J260" s="530"/>
      <c r="K260" s="94" t="s">
        <v>363</v>
      </c>
      <c r="L260" s="480" t="s">
        <v>97</v>
      </c>
      <c r="M260" s="481"/>
      <c r="N260" s="481"/>
      <c r="O260" s="481"/>
      <c r="P260" s="481"/>
      <c r="Q260" s="481"/>
      <c r="R260" s="481"/>
      <c r="S260" s="481"/>
      <c r="T260" s="482"/>
    </row>
    <row r="261" spans="2:20" s="3" customFormat="1" ht="33" customHeight="1" x14ac:dyDescent="0.25">
      <c r="B261" s="414" t="s">
        <v>98</v>
      </c>
      <c r="C261" s="415"/>
      <c r="D261" s="415"/>
      <c r="E261" s="415"/>
      <c r="F261" s="416"/>
      <c r="G261" s="314" t="s">
        <v>99</v>
      </c>
      <c r="H261" s="314"/>
      <c r="I261" s="412" t="s">
        <v>99</v>
      </c>
      <c r="J261" s="412"/>
      <c r="K261" s="24"/>
      <c r="L261" s="417"/>
      <c r="M261" s="418"/>
      <c r="N261" s="418"/>
      <c r="O261" s="418"/>
      <c r="P261" s="418"/>
      <c r="Q261" s="418"/>
      <c r="R261" s="418"/>
      <c r="S261" s="418"/>
      <c r="T261" s="419"/>
    </row>
    <row r="262" spans="2:20" s="3" customFormat="1" ht="28.15" customHeight="1" x14ac:dyDescent="0.2">
      <c r="B262" s="343" t="s">
        <v>82</v>
      </c>
      <c r="C262" s="343"/>
      <c r="D262" s="343"/>
      <c r="E262" s="343"/>
      <c r="F262" s="343" t="s">
        <v>45</v>
      </c>
      <c r="G262" s="343"/>
      <c r="H262" s="343"/>
      <c r="I262" s="343"/>
      <c r="J262" s="364" t="s">
        <v>83</v>
      </c>
      <c r="K262" s="365"/>
      <c r="L262" s="365"/>
      <c r="M262" s="365"/>
      <c r="N262" s="365"/>
      <c r="O262" s="365"/>
      <c r="P262" s="365"/>
      <c r="Q262" s="365"/>
      <c r="R262" s="365"/>
      <c r="S262" s="365"/>
      <c r="T262" s="366"/>
    </row>
    <row r="263" spans="2:20" s="3" customFormat="1" ht="28.15" customHeight="1" x14ac:dyDescent="0.2">
      <c r="B263" s="343" t="s">
        <v>84</v>
      </c>
      <c r="C263" s="343"/>
      <c r="D263" s="343" t="s">
        <v>432</v>
      </c>
      <c r="E263" s="343"/>
      <c r="F263" s="343"/>
      <c r="G263" s="343"/>
      <c r="H263" s="343"/>
      <c r="I263" s="343"/>
      <c r="J263" s="367"/>
      <c r="K263" s="368"/>
      <c r="L263" s="368"/>
      <c r="M263" s="368"/>
      <c r="N263" s="368"/>
      <c r="O263" s="368"/>
      <c r="P263" s="368"/>
      <c r="Q263" s="368"/>
      <c r="R263" s="368"/>
      <c r="S263" s="368"/>
      <c r="T263" s="369"/>
    </row>
    <row r="264" spans="2:20" s="3" customFormat="1" ht="132" customHeight="1" x14ac:dyDescent="0.2">
      <c r="B264" s="318" t="s">
        <v>624</v>
      </c>
      <c r="C264" s="319"/>
      <c r="D264" s="318" t="s">
        <v>625</v>
      </c>
      <c r="E264" s="319"/>
      <c r="F264" s="318" t="s">
        <v>500</v>
      </c>
      <c r="G264" s="326"/>
      <c r="H264" s="326"/>
      <c r="I264" s="319"/>
      <c r="J264" s="323" t="s">
        <v>1079</v>
      </c>
      <c r="K264" s="324"/>
      <c r="L264" s="324"/>
      <c r="M264" s="324"/>
      <c r="N264" s="324"/>
      <c r="O264" s="324"/>
      <c r="P264" s="324"/>
      <c r="Q264" s="324"/>
      <c r="R264" s="324"/>
      <c r="S264" s="324"/>
      <c r="T264" s="325"/>
    </row>
    <row r="265" spans="2:20" s="3" customFormat="1" ht="57" customHeight="1" x14ac:dyDescent="0.2">
      <c r="B265" s="318" t="s">
        <v>668</v>
      </c>
      <c r="C265" s="319"/>
      <c r="D265" s="318" t="s">
        <v>704</v>
      </c>
      <c r="E265" s="319"/>
      <c r="F265" s="320" t="s">
        <v>1080</v>
      </c>
      <c r="G265" s="321"/>
      <c r="H265" s="321"/>
      <c r="I265" s="322"/>
      <c r="J265" s="323" t="s">
        <v>1082</v>
      </c>
      <c r="K265" s="324"/>
      <c r="L265" s="324"/>
      <c r="M265" s="324"/>
      <c r="N265" s="324"/>
      <c r="O265" s="324"/>
      <c r="P265" s="324"/>
      <c r="Q265" s="324"/>
      <c r="R265" s="324"/>
      <c r="S265" s="324"/>
      <c r="T265" s="325"/>
    </row>
    <row r="266" spans="2:20" s="3" customFormat="1" ht="39" customHeight="1" x14ac:dyDescent="0.2">
      <c r="B266" s="318" t="s">
        <v>592</v>
      </c>
      <c r="C266" s="319"/>
      <c r="D266" s="318" t="s">
        <v>593</v>
      </c>
      <c r="E266" s="319"/>
      <c r="F266" s="318" t="s">
        <v>669</v>
      </c>
      <c r="G266" s="326"/>
      <c r="H266" s="326"/>
      <c r="I266" s="319"/>
      <c r="J266" s="323" t="s">
        <v>622</v>
      </c>
      <c r="K266" s="324"/>
      <c r="L266" s="324"/>
      <c r="M266" s="324"/>
      <c r="N266" s="324"/>
      <c r="O266" s="324"/>
      <c r="P266" s="324"/>
      <c r="Q266" s="324"/>
      <c r="R266" s="324"/>
      <c r="S266" s="324"/>
      <c r="T266" s="325"/>
    </row>
    <row r="267" spans="2:20" s="3" customFormat="1" ht="85.15" customHeight="1" x14ac:dyDescent="0.2">
      <c r="B267" s="318" t="s">
        <v>682</v>
      </c>
      <c r="C267" s="319"/>
      <c r="D267" s="318"/>
      <c r="E267" s="319"/>
      <c r="F267" s="318" t="s">
        <v>594</v>
      </c>
      <c r="G267" s="326"/>
      <c r="H267" s="326"/>
      <c r="I267" s="319"/>
      <c r="J267" s="323" t="s">
        <v>1081</v>
      </c>
      <c r="K267" s="324"/>
      <c r="L267" s="324"/>
      <c r="M267" s="324"/>
      <c r="N267" s="324"/>
      <c r="O267" s="324"/>
      <c r="P267" s="324"/>
      <c r="Q267" s="324"/>
      <c r="R267" s="324"/>
      <c r="S267" s="324"/>
      <c r="T267" s="325"/>
    </row>
    <row r="268" spans="2:20" s="3" customFormat="1" ht="15" customHeight="1" x14ac:dyDescent="0.2">
      <c r="B268" s="273"/>
      <c r="C268" s="353"/>
      <c r="D268" s="353"/>
      <c r="E268" s="353"/>
      <c r="F268" s="353"/>
      <c r="G268" s="353"/>
      <c r="H268" s="353"/>
      <c r="I268" s="353"/>
      <c r="J268" s="353"/>
      <c r="K268" s="353"/>
      <c r="L268" s="353"/>
      <c r="M268" s="353"/>
      <c r="N268" s="353"/>
      <c r="O268" s="353"/>
      <c r="P268" s="353"/>
      <c r="Q268" s="353"/>
      <c r="R268" s="353"/>
      <c r="S268" s="353"/>
      <c r="T268" s="274"/>
    </row>
    <row r="269" spans="2:20" s="3" customFormat="1" ht="22.5" customHeight="1" x14ac:dyDescent="0.2">
      <c r="B269" s="446" t="s">
        <v>100</v>
      </c>
      <c r="C269" s="447"/>
      <c r="D269" s="447"/>
      <c r="E269" s="447"/>
      <c r="F269" s="447"/>
      <c r="G269" s="447"/>
      <c r="H269" s="447"/>
      <c r="I269" s="447"/>
      <c r="J269" s="447"/>
      <c r="K269" s="447"/>
      <c r="L269" s="447"/>
      <c r="M269" s="447"/>
      <c r="N269" s="447"/>
      <c r="O269" s="447"/>
      <c r="P269" s="447"/>
      <c r="Q269" s="447"/>
      <c r="R269" s="447"/>
      <c r="S269" s="447"/>
      <c r="T269" s="448"/>
    </row>
    <row r="270" spans="2:20" s="3" customFormat="1" ht="30.4" customHeight="1" x14ac:dyDescent="0.2">
      <c r="B270" s="428" t="s">
        <v>85</v>
      </c>
      <c r="C270" s="450" t="s">
        <v>590</v>
      </c>
      <c r="D270" s="451"/>
      <c r="E270" s="451"/>
      <c r="F270" s="451"/>
      <c r="G270" s="451"/>
      <c r="H270" s="451"/>
      <c r="I270" s="451"/>
      <c r="J270" s="451"/>
      <c r="K270" s="451"/>
      <c r="L270" s="451"/>
      <c r="M270" s="451"/>
      <c r="N270" s="451"/>
      <c r="O270" s="451"/>
      <c r="P270" s="451"/>
      <c r="Q270" s="451"/>
      <c r="R270" s="451"/>
      <c r="S270" s="451"/>
      <c r="T270" s="452"/>
    </row>
    <row r="271" spans="2:20" s="3" customFormat="1" ht="22.5" customHeight="1" x14ac:dyDescent="0.2">
      <c r="B271" s="429"/>
      <c r="C271" s="374" t="s">
        <v>115</v>
      </c>
      <c r="D271" s="375"/>
      <c r="E271" s="375"/>
      <c r="F271" s="375"/>
      <c r="G271" s="375"/>
      <c r="H271" s="375"/>
      <c r="I271" s="375"/>
      <c r="J271" s="375"/>
      <c r="K271" s="375"/>
      <c r="L271" s="376"/>
      <c r="M271" s="374"/>
      <c r="N271" s="375"/>
      <c r="O271" s="375"/>
      <c r="P271" s="375"/>
      <c r="Q271" s="375"/>
      <c r="R271" s="375"/>
      <c r="S271" s="375"/>
      <c r="T271" s="376"/>
    </row>
    <row r="272" spans="2:20" s="3" customFormat="1" ht="22.5" customHeight="1" x14ac:dyDescent="0.2">
      <c r="B272" s="429"/>
      <c r="C272" s="314" t="s">
        <v>73</v>
      </c>
      <c r="D272" s="314"/>
      <c r="E272" s="314"/>
      <c r="F272" s="314" t="s">
        <v>431</v>
      </c>
      <c r="G272" s="314"/>
      <c r="H272" s="314" t="s">
        <v>63</v>
      </c>
      <c r="I272" s="314"/>
      <c r="J272" s="314" t="s">
        <v>86</v>
      </c>
      <c r="K272" s="314"/>
      <c r="L272" s="314"/>
      <c r="M272" s="442"/>
      <c r="N272" s="453"/>
      <c r="O272" s="453"/>
      <c r="P272" s="453"/>
      <c r="Q272" s="453"/>
      <c r="R272" s="453"/>
      <c r="S272" s="453"/>
      <c r="T272" s="443"/>
    </row>
    <row r="273" spans="2:39" s="3" customFormat="1" ht="22.15" customHeight="1" x14ac:dyDescent="0.2">
      <c r="B273" s="429"/>
      <c r="C273" s="273" t="s">
        <v>73</v>
      </c>
      <c r="D273" s="353"/>
      <c r="E273" s="274"/>
      <c r="F273" s="273" t="s">
        <v>431</v>
      </c>
      <c r="G273" s="274"/>
      <c r="H273" s="273" t="s">
        <v>63</v>
      </c>
      <c r="I273" s="274"/>
      <c r="J273" s="273" t="s">
        <v>86</v>
      </c>
      <c r="K273" s="353"/>
      <c r="L273" s="274"/>
      <c r="M273" s="454"/>
      <c r="N273" s="455"/>
      <c r="O273" s="455"/>
      <c r="P273" s="455"/>
      <c r="Q273" s="455"/>
      <c r="R273" s="455"/>
      <c r="S273" s="455"/>
      <c r="T273" s="456"/>
      <c r="V273" s="68"/>
      <c r="W273" s="68"/>
      <c r="X273" s="68"/>
      <c r="Y273" s="68"/>
      <c r="Z273" s="68"/>
      <c r="AA273" s="68"/>
      <c r="AB273" s="68"/>
      <c r="AC273" s="68"/>
      <c r="AD273" s="68"/>
      <c r="AE273" s="68"/>
      <c r="AF273" s="68"/>
      <c r="AG273" s="68"/>
      <c r="AH273" s="68"/>
      <c r="AI273" s="68"/>
      <c r="AJ273" s="68"/>
      <c r="AK273" s="68"/>
      <c r="AL273" s="68"/>
      <c r="AM273" s="68"/>
    </row>
    <row r="274" spans="2:39" s="3" customFormat="1" ht="14.25" x14ac:dyDescent="0.2">
      <c r="B274" s="429"/>
      <c r="C274" s="281" t="s">
        <v>75</v>
      </c>
      <c r="D274" s="281"/>
      <c r="E274" s="281"/>
      <c r="F274" s="464">
        <f>+H277</f>
        <v>1</v>
      </c>
      <c r="G274" s="464"/>
      <c r="H274" s="464">
        <v>1</v>
      </c>
      <c r="I274" s="464"/>
      <c r="J274" s="464">
        <f>+F274</f>
        <v>1</v>
      </c>
      <c r="K274" s="464"/>
      <c r="L274" s="464"/>
      <c r="M274" s="454"/>
      <c r="N274" s="455"/>
      <c r="O274" s="455"/>
      <c r="P274" s="455"/>
      <c r="Q274" s="455"/>
      <c r="R274" s="455"/>
      <c r="S274" s="455"/>
      <c r="T274" s="456"/>
      <c r="V274" s="68"/>
      <c r="W274" s="68"/>
      <c r="X274" s="68"/>
      <c r="Y274" s="68"/>
      <c r="Z274" s="68"/>
      <c r="AA274" s="68"/>
      <c r="AB274" s="68"/>
      <c r="AC274" s="68"/>
      <c r="AD274" s="68"/>
      <c r="AE274" s="68"/>
      <c r="AF274" s="68"/>
      <c r="AG274" s="68"/>
      <c r="AH274" s="68"/>
      <c r="AI274" s="68"/>
      <c r="AJ274" s="68"/>
      <c r="AK274" s="68"/>
      <c r="AL274" s="68"/>
      <c r="AM274" s="68"/>
    </row>
    <row r="275" spans="2:39" s="3" customFormat="1" ht="14.25" customHeight="1" x14ac:dyDescent="0.2">
      <c r="B275" s="429"/>
      <c r="C275" s="145"/>
      <c r="D275" s="145"/>
      <c r="E275" s="145"/>
      <c r="F275" s="144"/>
      <c r="G275" s="144"/>
      <c r="H275" s="144"/>
      <c r="I275" s="144"/>
      <c r="J275" s="144"/>
      <c r="K275" s="144"/>
      <c r="L275" s="144"/>
      <c r="M275" s="454"/>
      <c r="N275" s="455"/>
      <c r="O275" s="455"/>
      <c r="P275" s="455"/>
      <c r="Q275" s="455"/>
      <c r="R275" s="455"/>
      <c r="S275" s="455"/>
      <c r="T275" s="456"/>
    </row>
    <row r="276" spans="2:39" ht="30" x14ac:dyDescent="0.2">
      <c r="B276" s="429"/>
      <c r="C276" s="314" t="s">
        <v>76</v>
      </c>
      <c r="D276" s="314"/>
      <c r="E276" s="273" t="s">
        <v>65</v>
      </c>
      <c r="F276" s="274"/>
      <c r="G276" s="143" t="s">
        <v>77</v>
      </c>
      <c r="H276" s="426" t="s">
        <v>80</v>
      </c>
      <c r="I276" s="435"/>
      <c r="J276" s="435"/>
      <c r="K276" s="435"/>
      <c r="L276" s="427"/>
      <c r="M276" s="454"/>
      <c r="N276" s="455"/>
      <c r="O276" s="455"/>
      <c r="P276" s="455"/>
      <c r="Q276" s="455"/>
      <c r="R276" s="455"/>
      <c r="S276" s="455"/>
      <c r="T276" s="456"/>
    </row>
    <row r="277" spans="2:39" ht="27.75" customHeight="1" x14ac:dyDescent="0.2">
      <c r="B277" s="429"/>
      <c r="C277" s="344">
        <f>I146</f>
        <v>42684</v>
      </c>
      <c r="D277" s="344"/>
      <c r="E277" s="424">
        <f>J146</f>
        <v>43895</v>
      </c>
      <c r="F277" s="425"/>
      <c r="G277" s="17">
        <f>+K146</f>
        <v>0</v>
      </c>
      <c r="H277" s="538">
        <v>1</v>
      </c>
      <c r="I277" s="539"/>
      <c r="J277" s="539"/>
      <c r="K277" s="539"/>
      <c r="L277" s="540"/>
      <c r="M277" s="454"/>
      <c r="N277" s="455"/>
      <c r="O277" s="455"/>
      <c r="P277" s="455"/>
      <c r="Q277" s="455"/>
      <c r="R277" s="455"/>
      <c r="S277" s="455"/>
      <c r="T277" s="456"/>
    </row>
    <row r="278" spans="2:39" ht="14.1" customHeight="1" x14ac:dyDescent="0.2">
      <c r="B278" s="429"/>
      <c r="C278" s="273" t="s">
        <v>81</v>
      </c>
      <c r="D278" s="353"/>
      <c r="E278" s="353"/>
      <c r="F278" s="353"/>
      <c r="G278" s="353"/>
      <c r="H278" s="353"/>
      <c r="I278" s="353"/>
      <c r="J278" s="353"/>
      <c r="K278" s="353"/>
      <c r="L278" s="274"/>
      <c r="M278" s="444"/>
      <c r="N278" s="457"/>
      <c r="O278" s="457"/>
      <c r="P278" s="457"/>
      <c r="Q278" s="457"/>
      <c r="R278" s="457"/>
      <c r="S278" s="457"/>
      <c r="T278" s="445"/>
    </row>
    <row r="279" spans="2:39" s="3" customFormat="1" ht="15" customHeight="1" x14ac:dyDescent="0.2">
      <c r="B279" s="429"/>
      <c r="C279" s="273" t="s">
        <v>94</v>
      </c>
      <c r="D279" s="353"/>
      <c r="E279" s="353"/>
      <c r="F279" s="353"/>
      <c r="G279" s="274"/>
      <c r="H279" s="314" t="s">
        <v>101</v>
      </c>
      <c r="I279" s="314"/>
      <c r="J279" s="314" t="s">
        <v>96</v>
      </c>
      <c r="K279" s="314"/>
      <c r="L279" s="142" t="s">
        <v>363</v>
      </c>
      <c r="M279" s="480" t="s">
        <v>97</v>
      </c>
      <c r="N279" s="481"/>
      <c r="O279" s="481"/>
      <c r="P279" s="481"/>
      <c r="Q279" s="481"/>
      <c r="R279" s="481"/>
      <c r="S279" s="481"/>
      <c r="T279" s="482"/>
    </row>
    <row r="280" spans="2:39" ht="15" x14ac:dyDescent="0.2">
      <c r="B280" s="429"/>
      <c r="C280" s="273" t="s">
        <v>99</v>
      </c>
      <c r="D280" s="353"/>
      <c r="E280" s="353"/>
      <c r="F280" s="353"/>
      <c r="G280" s="274"/>
      <c r="H280" s="314" t="s">
        <v>99</v>
      </c>
      <c r="I280" s="314"/>
      <c r="J280" s="529" t="s">
        <v>99</v>
      </c>
      <c r="K280" s="529"/>
      <c r="L280" s="143" t="s">
        <v>99</v>
      </c>
      <c r="M280" s="291"/>
      <c r="N280" s="292"/>
      <c r="O280" s="292"/>
      <c r="P280" s="292"/>
      <c r="Q280" s="292"/>
      <c r="R280" s="292"/>
      <c r="S280" s="292"/>
      <c r="T280" s="293"/>
    </row>
    <row r="281" spans="2:39" ht="24" customHeight="1" x14ac:dyDescent="0.2">
      <c r="B281" s="429"/>
      <c r="C281" s="314" t="s">
        <v>82</v>
      </c>
      <c r="D281" s="314"/>
      <c r="E281" s="314"/>
      <c r="F281" s="314"/>
      <c r="G281" s="314" t="s">
        <v>45</v>
      </c>
      <c r="H281" s="314"/>
      <c r="I281" s="314"/>
      <c r="J281" s="314"/>
      <c r="K281" s="468" t="s">
        <v>675</v>
      </c>
      <c r="L281" s="468"/>
      <c r="M281" s="468"/>
      <c r="N281" s="468"/>
      <c r="O281" s="468"/>
      <c r="P281" s="468"/>
      <c r="Q281" s="468"/>
      <c r="R281" s="468"/>
      <c r="S281" s="468"/>
      <c r="T281" s="469"/>
    </row>
    <row r="282" spans="2:39" ht="23.45" customHeight="1" x14ac:dyDescent="0.2">
      <c r="B282" s="429"/>
      <c r="C282" s="314" t="s">
        <v>84</v>
      </c>
      <c r="D282" s="314"/>
      <c r="E282" s="314" t="s">
        <v>432</v>
      </c>
      <c r="F282" s="314"/>
      <c r="G282" s="314"/>
      <c r="H282" s="314"/>
      <c r="I282" s="314"/>
      <c r="J282" s="314"/>
      <c r="K282" s="470"/>
      <c r="L282" s="470"/>
      <c r="M282" s="470"/>
      <c r="N282" s="470"/>
      <c r="O282" s="470"/>
      <c r="P282" s="470"/>
      <c r="Q282" s="470"/>
      <c r="R282" s="470"/>
      <c r="S282" s="470"/>
      <c r="T282" s="471"/>
    </row>
    <row r="283" spans="2:39" ht="27.75" customHeight="1" x14ac:dyDescent="0.2">
      <c r="B283" s="273"/>
      <c r="C283" s="353"/>
      <c r="D283" s="353"/>
      <c r="E283" s="353"/>
      <c r="F283" s="353"/>
      <c r="G283" s="353"/>
      <c r="H283" s="353"/>
      <c r="I283" s="353"/>
      <c r="J283" s="353"/>
      <c r="K283" s="353"/>
      <c r="L283" s="353"/>
      <c r="M283" s="353"/>
      <c r="N283" s="353"/>
      <c r="O283" s="353"/>
      <c r="P283" s="353"/>
      <c r="Q283" s="353"/>
      <c r="R283" s="353"/>
      <c r="S283" s="353"/>
      <c r="T283" s="274"/>
    </row>
    <row r="284" spans="2:39" ht="27" customHeight="1" x14ac:dyDescent="0.2">
      <c r="B284" s="428" t="s">
        <v>87</v>
      </c>
      <c r="C284" s="533" t="s">
        <v>494</v>
      </c>
      <c r="D284" s="450"/>
      <c r="E284" s="450"/>
      <c r="F284" s="450"/>
      <c r="G284" s="450"/>
      <c r="H284" s="450"/>
      <c r="I284" s="450"/>
      <c r="J284" s="450"/>
      <c r="K284" s="450"/>
      <c r="L284" s="450"/>
      <c r="M284" s="450"/>
      <c r="N284" s="450"/>
      <c r="O284" s="450"/>
      <c r="P284" s="450"/>
      <c r="Q284" s="450"/>
      <c r="R284" s="450"/>
      <c r="S284" s="450"/>
      <c r="T284" s="534"/>
    </row>
    <row r="285" spans="2:39" ht="22.15" customHeight="1" x14ac:dyDescent="0.2">
      <c r="B285" s="429"/>
      <c r="C285" s="374" t="s">
        <v>115</v>
      </c>
      <c r="D285" s="375"/>
      <c r="E285" s="375"/>
      <c r="F285" s="375"/>
      <c r="G285" s="375"/>
      <c r="H285" s="375"/>
      <c r="I285" s="375"/>
      <c r="J285" s="375"/>
      <c r="K285" s="375"/>
      <c r="L285" s="376"/>
      <c r="M285" s="374"/>
      <c r="N285" s="375"/>
      <c r="O285" s="375"/>
      <c r="P285" s="375"/>
      <c r="Q285" s="375"/>
      <c r="R285" s="375"/>
      <c r="S285" s="375"/>
      <c r="T285" s="376"/>
    </row>
    <row r="286" spans="2:39" ht="27.75" customHeight="1" x14ac:dyDescent="0.2">
      <c r="B286" s="429"/>
      <c r="C286" s="314" t="s">
        <v>73</v>
      </c>
      <c r="D286" s="314"/>
      <c r="E286" s="314"/>
      <c r="F286" s="314" t="s">
        <v>431</v>
      </c>
      <c r="G286" s="314"/>
      <c r="H286" s="314" t="s">
        <v>63</v>
      </c>
      <c r="I286" s="314"/>
      <c r="J286" s="314" t="s">
        <v>74</v>
      </c>
      <c r="K286" s="314"/>
      <c r="L286" s="314"/>
      <c r="M286" s="442"/>
      <c r="N286" s="453"/>
      <c r="O286" s="453"/>
      <c r="P286" s="453"/>
      <c r="Q286" s="453"/>
      <c r="R286" s="453"/>
      <c r="S286" s="453"/>
      <c r="T286" s="443"/>
    </row>
    <row r="287" spans="2:39" ht="21.6" customHeight="1" x14ac:dyDescent="0.2">
      <c r="B287" s="429"/>
      <c r="C287" s="281" t="s">
        <v>75</v>
      </c>
      <c r="D287" s="281"/>
      <c r="E287" s="281"/>
      <c r="F287" s="464">
        <v>1</v>
      </c>
      <c r="G287" s="464"/>
      <c r="H287" s="464">
        <v>1</v>
      </c>
      <c r="I287" s="464"/>
      <c r="J287" s="363">
        <f>F287-H287</f>
        <v>0</v>
      </c>
      <c r="K287" s="363"/>
      <c r="L287" s="363"/>
      <c r="M287" s="444"/>
      <c r="N287" s="457"/>
      <c r="O287" s="457"/>
      <c r="P287" s="457"/>
      <c r="Q287" s="457"/>
      <c r="R287" s="457"/>
      <c r="S287" s="457"/>
      <c r="T287" s="445"/>
    </row>
    <row r="288" spans="2:39" ht="24" customHeight="1" x14ac:dyDescent="0.2">
      <c r="B288" s="429"/>
      <c r="C288" s="343" t="s">
        <v>82</v>
      </c>
      <c r="D288" s="343"/>
      <c r="E288" s="343"/>
      <c r="F288" s="343"/>
      <c r="G288" s="343" t="s">
        <v>45</v>
      </c>
      <c r="H288" s="343"/>
      <c r="I288" s="343"/>
      <c r="J288" s="343"/>
      <c r="K288" s="364" t="s">
        <v>675</v>
      </c>
      <c r="L288" s="365"/>
      <c r="M288" s="365"/>
      <c r="N288" s="365"/>
      <c r="O288" s="365"/>
      <c r="P288" s="365"/>
      <c r="Q288" s="365"/>
      <c r="R288" s="365"/>
      <c r="S288" s="365"/>
      <c r="T288" s="366"/>
    </row>
    <row r="289" spans="2:23" ht="24.4" customHeight="1" x14ac:dyDescent="0.2">
      <c r="B289" s="429"/>
      <c r="C289" s="343" t="s">
        <v>84</v>
      </c>
      <c r="D289" s="343"/>
      <c r="E289" s="343" t="s">
        <v>432</v>
      </c>
      <c r="F289" s="343"/>
      <c r="G289" s="343"/>
      <c r="H289" s="343"/>
      <c r="I289" s="343"/>
      <c r="J289" s="343"/>
      <c r="K289" s="367"/>
      <c r="L289" s="368"/>
      <c r="M289" s="368"/>
      <c r="N289" s="368"/>
      <c r="O289" s="368"/>
      <c r="P289" s="368"/>
      <c r="Q289" s="368"/>
      <c r="R289" s="368"/>
      <c r="S289" s="368"/>
      <c r="T289" s="369"/>
    </row>
    <row r="290" spans="2:23" ht="27.75" customHeight="1" x14ac:dyDescent="0.2">
      <c r="B290" s="273"/>
      <c r="C290" s="353"/>
      <c r="D290" s="353"/>
      <c r="E290" s="353"/>
      <c r="F290" s="353"/>
      <c r="G290" s="353"/>
      <c r="H290" s="353"/>
      <c r="I290" s="353"/>
      <c r="J290" s="353"/>
      <c r="K290" s="353"/>
      <c r="L290" s="353"/>
      <c r="M290" s="353"/>
      <c r="N290" s="353"/>
      <c r="O290" s="353"/>
      <c r="P290" s="353"/>
      <c r="Q290" s="353"/>
      <c r="R290" s="353"/>
      <c r="S290" s="353"/>
      <c r="T290" s="274"/>
    </row>
    <row r="291" spans="2:23" ht="25.9" customHeight="1" x14ac:dyDescent="0.2">
      <c r="B291" s="465" t="s">
        <v>102</v>
      </c>
      <c r="C291" s="466"/>
      <c r="D291" s="466"/>
      <c r="E291" s="466"/>
      <c r="F291" s="466"/>
      <c r="G291" s="466"/>
      <c r="H291" s="466"/>
      <c r="I291" s="466"/>
      <c r="J291" s="466"/>
      <c r="K291" s="466"/>
      <c r="L291" s="466"/>
      <c r="M291" s="466"/>
      <c r="N291" s="466"/>
      <c r="O291" s="466"/>
      <c r="P291" s="466"/>
      <c r="Q291" s="466"/>
      <c r="R291" s="466"/>
      <c r="S291" s="466"/>
      <c r="T291" s="467"/>
    </row>
    <row r="292" spans="2:23" ht="23.45" customHeight="1" x14ac:dyDescent="0.2">
      <c r="B292" s="461" t="s">
        <v>47</v>
      </c>
      <c r="C292" s="462"/>
      <c r="D292" s="462"/>
      <c r="E292" s="462"/>
      <c r="F292" s="463"/>
      <c r="G292" s="335" t="s">
        <v>103</v>
      </c>
      <c r="H292" s="335"/>
      <c r="I292" s="335"/>
      <c r="J292" s="335"/>
      <c r="K292" s="335"/>
      <c r="L292" s="335"/>
      <c r="M292" s="335"/>
      <c r="N292" s="335"/>
      <c r="O292" s="335"/>
      <c r="P292" s="335"/>
      <c r="Q292" s="335"/>
      <c r="R292" s="335"/>
      <c r="S292" s="461" t="s">
        <v>104</v>
      </c>
      <c r="T292" s="463"/>
    </row>
    <row r="293" spans="2:23" ht="206.45" hidden="1" customHeight="1" x14ac:dyDescent="0.2">
      <c r="B293" s="314" t="s">
        <v>423</v>
      </c>
      <c r="C293" s="314"/>
      <c r="D293" s="314"/>
      <c r="E293" s="314"/>
      <c r="F293" s="314"/>
      <c r="G293" s="479"/>
      <c r="H293" s="479"/>
      <c r="I293" s="479"/>
      <c r="J293" s="479"/>
      <c r="K293" s="479"/>
      <c r="L293" s="479"/>
      <c r="M293" s="479"/>
      <c r="N293" s="479"/>
      <c r="O293" s="479"/>
      <c r="P293" s="479"/>
      <c r="Q293" s="479"/>
      <c r="R293" s="479"/>
      <c r="S293" s="291" t="s">
        <v>615</v>
      </c>
      <c r="T293" s="293"/>
      <c r="V293" s="557"/>
      <c r="W293" s="557"/>
    </row>
    <row r="294" spans="2:23" ht="196.9" customHeight="1" x14ac:dyDescent="0.2">
      <c r="B294" s="314" t="s">
        <v>423</v>
      </c>
      <c r="C294" s="314"/>
      <c r="D294" s="314"/>
      <c r="E294" s="314"/>
      <c r="F294" s="314"/>
      <c r="G294" s="281" t="s">
        <v>1164</v>
      </c>
      <c r="H294" s="281"/>
      <c r="I294" s="281"/>
      <c r="J294" s="281"/>
      <c r="K294" s="281"/>
      <c r="L294" s="281"/>
      <c r="M294" s="281"/>
      <c r="N294" s="281"/>
      <c r="O294" s="281"/>
      <c r="P294" s="281"/>
      <c r="Q294" s="281"/>
      <c r="R294" s="281"/>
      <c r="S294" s="291" t="s">
        <v>615</v>
      </c>
      <c r="T294" s="293"/>
    </row>
    <row r="295" spans="2:23" ht="98.45" customHeight="1" x14ac:dyDescent="0.2">
      <c r="B295" s="314" t="s">
        <v>580</v>
      </c>
      <c r="C295" s="314"/>
      <c r="D295" s="314"/>
      <c r="E295" s="314"/>
      <c r="F295" s="314"/>
      <c r="G295" s="286" t="s">
        <v>1163</v>
      </c>
      <c r="H295" s="287"/>
      <c r="I295" s="287"/>
      <c r="J295" s="287"/>
      <c r="K295" s="287"/>
      <c r="L295" s="287"/>
      <c r="M295" s="287"/>
      <c r="N295" s="287"/>
      <c r="O295" s="287"/>
      <c r="P295" s="287"/>
      <c r="Q295" s="287"/>
      <c r="R295" s="288"/>
      <c r="S295" s="291" t="s">
        <v>556</v>
      </c>
      <c r="T295" s="293"/>
    </row>
    <row r="296" spans="2:23" ht="35.450000000000003" customHeight="1" x14ac:dyDescent="0.2">
      <c r="B296" s="314" t="s">
        <v>616</v>
      </c>
      <c r="C296" s="314"/>
      <c r="D296" s="314"/>
      <c r="E296" s="314"/>
      <c r="F296" s="314"/>
      <c r="G296" s="286" t="s">
        <v>1027</v>
      </c>
      <c r="H296" s="287"/>
      <c r="I296" s="287"/>
      <c r="J296" s="287"/>
      <c r="K296" s="287"/>
      <c r="L296" s="287"/>
      <c r="M296" s="287"/>
      <c r="N296" s="287"/>
      <c r="O296" s="287"/>
      <c r="P296" s="287"/>
      <c r="Q296" s="287"/>
      <c r="R296" s="288"/>
      <c r="S296" s="291"/>
      <c r="T296" s="293"/>
    </row>
    <row r="297" spans="2:23" ht="34.9" customHeight="1" x14ac:dyDescent="0.2">
      <c r="B297" s="564" t="s">
        <v>558</v>
      </c>
      <c r="C297" s="564"/>
      <c r="D297" s="564"/>
      <c r="E297" s="564"/>
      <c r="F297" s="564"/>
      <c r="G297" s="565" t="s">
        <v>1028</v>
      </c>
      <c r="H297" s="566"/>
      <c r="I297" s="566"/>
      <c r="J297" s="566"/>
      <c r="K297" s="566"/>
      <c r="L297" s="566"/>
      <c r="M297" s="566"/>
      <c r="N297" s="566"/>
      <c r="O297" s="566"/>
      <c r="P297" s="566"/>
      <c r="Q297" s="566"/>
      <c r="R297" s="567"/>
      <c r="S297" s="291"/>
      <c r="T297" s="293"/>
    </row>
    <row r="298" spans="2:23" ht="26.25" customHeight="1" x14ac:dyDescent="0.2">
      <c r="B298" s="465" t="s">
        <v>572</v>
      </c>
      <c r="C298" s="466"/>
      <c r="D298" s="466"/>
      <c r="E298" s="466"/>
      <c r="F298" s="466"/>
      <c r="G298" s="466"/>
      <c r="H298" s="466"/>
      <c r="I298" s="466"/>
      <c r="J298" s="466"/>
      <c r="K298" s="466"/>
      <c r="L298" s="466"/>
      <c r="M298" s="466"/>
      <c r="N298" s="466"/>
      <c r="O298" s="466"/>
      <c r="P298" s="466"/>
      <c r="Q298" s="466"/>
      <c r="R298" s="466"/>
      <c r="S298" s="466"/>
      <c r="T298" s="467"/>
    </row>
    <row r="299" spans="2:23" ht="23.25" customHeight="1" x14ac:dyDescent="0.2">
      <c r="B299" s="476" t="s">
        <v>47</v>
      </c>
      <c r="C299" s="477"/>
      <c r="D299" s="477"/>
      <c r="E299" s="477"/>
      <c r="F299" s="478"/>
      <c r="G299" s="461" t="s">
        <v>103</v>
      </c>
      <c r="H299" s="462"/>
      <c r="I299" s="462"/>
      <c r="J299" s="462"/>
      <c r="K299" s="462"/>
      <c r="L299" s="462"/>
      <c r="M299" s="462"/>
      <c r="N299" s="462"/>
      <c r="O299" s="462"/>
      <c r="P299" s="462"/>
      <c r="Q299" s="462"/>
      <c r="R299" s="463"/>
      <c r="S299" s="461" t="s">
        <v>104</v>
      </c>
      <c r="T299" s="463"/>
    </row>
    <row r="300" spans="2:23" ht="259.89999999999998" customHeight="1" x14ac:dyDescent="0.2">
      <c r="B300" s="561" t="s">
        <v>1141</v>
      </c>
      <c r="C300" s="562"/>
      <c r="D300" s="562"/>
      <c r="E300" s="562"/>
      <c r="F300" s="563"/>
      <c r="G300" s="558" t="s">
        <v>1142</v>
      </c>
      <c r="H300" s="559"/>
      <c r="I300" s="559"/>
      <c r="J300" s="559"/>
      <c r="K300" s="559"/>
      <c r="L300" s="559"/>
      <c r="M300" s="559"/>
      <c r="N300" s="559"/>
      <c r="O300" s="559"/>
      <c r="P300" s="559"/>
      <c r="Q300" s="559"/>
      <c r="R300" s="560"/>
      <c r="S300" s="442" t="s">
        <v>1022</v>
      </c>
      <c r="T300" s="443"/>
    </row>
    <row r="301" spans="2:23" ht="298.89999999999998" customHeight="1" x14ac:dyDescent="0.2">
      <c r="B301" s="436" t="s">
        <v>1023</v>
      </c>
      <c r="C301" s="437"/>
      <c r="D301" s="437"/>
      <c r="E301" s="437"/>
      <c r="F301" s="438"/>
      <c r="G301" s="442" t="s">
        <v>1144</v>
      </c>
      <c r="H301" s="453"/>
      <c r="I301" s="453"/>
      <c r="J301" s="453"/>
      <c r="K301" s="453"/>
      <c r="L301" s="453"/>
      <c r="M301" s="453"/>
      <c r="N301" s="453"/>
      <c r="O301" s="453"/>
      <c r="P301" s="453"/>
      <c r="Q301" s="453"/>
      <c r="R301" s="443"/>
      <c r="S301" s="442" t="s">
        <v>954</v>
      </c>
      <c r="T301" s="443"/>
    </row>
    <row r="302" spans="2:23" ht="146.44999999999999" customHeight="1" x14ac:dyDescent="0.2">
      <c r="B302" s="439"/>
      <c r="C302" s="440"/>
      <c r="D302" s="440"/>
      <c r="E302" s="440"/>
      <c r="F302" s="441"/>
      <c r="G302" s="444"/>
      <c r="H302" s="457"/>
      <c r="I302" s="457"/>
      <c r="J302" s="457"/>
      <c r="K302" s="457"/>
      <c r="L302" s="457"/>
      <c r="M302" s="457"/>
      <c r="N302" s="457"/>
      <c r="O302" s="457"/>
      <c r="P302" s="457"/>
      <c r="Q302" s="457"/>
      <c r="R302" s="445"/>
      <c r="S302" s="444"/>
      <c r="T302" s="445"/>
    </row>
    <row r="303" spans="2:23" ht="190.15" customHeight="1" x14ac:dyDescent="0.2">
      <c r="B303" s="458" t="s">
        <v>1024</v>
      </c>
      <c r="C303" s="459"/>
      <c r="D303" s="459"/>
      <c r="E303" s="459"/>
      <c r="F303" s="460"/>
      <c r="G303" s="286" t="s">
        <v>1143</v>
      </c>
      <c r="H303" s="287"/>
      <c r="I303" s="287"/>
      <c r="J303" s="287"/>
      <c r="K303" s="287"/>
      <c r="L303" s="287"/>
      <c r="M303" s="287"/>
      <c r="N303" s="287"/>
      <c r="O303" s="287"/>
      <c r="P303" s="287"/>
      <c r="Q303" s="287"/>
      <c r="R303" s="288"/>
      <c r="S303" s="291" t="s">
        <v>989</v>
      </c>
      <c r="T303" s="293"/>
    </row>
    <row r="304" spans="2:23" ht="94.5" customHeight="1" x14ac:dyDescent="0.2">
      <c r="B304" s="476" t="s">
        <v>595</v>
      </c>
      <c r="C304" s="477"/>
      <c r="D304" s="477"/>
      <c r="E304" s="477"/>
      <c r="F304" s="478"/>
      <c r="G304" s="461" t="s">
        <v>103</v>
      </c>
      <c r="H304" s="462"/>
      <c r="I304" s="462"/>
      <c r="J304" s="462"/>
      <c r="K304" s="462"/>
      <c r="L304" s="462"/>
      <c r="M304" s="462"/>
      <c r="N304" s="462"/>
      <c r="O304" s="462"/>
      <c r="P304" s="462"/>
      <c r="Q304" s="462"/>
      <c r="R304" s="463"/>
      <c r="S304" s="461" t="s">
        <v>104</v>
      </c>
      <c r="T304" s="463"/>
    </row>
    <row r="305" spans="1:24" ht="225.6" customHeight="1" x14ac:dyDescent="0.2">
      <c r="B305" s="442"/>
      <c r="C305" s="453"/>
      <c r="D305" s="453"/>
      <c r="E305" s="453"/>
      <c r="F305" s="443"/>
      <c r="G305" s="535" t="s">
        <v>705</v>
      </c>
      <c r="H305" s="536"/>
      <c r="I305" s="536"/>
      <c r="J305" s="536"/>
      <c r="K305" s="536"/>
      <c r="L305" s="536"/>
      <c r="M305" s="536"/>
      <c r="N305" s="536"/>
      <c r="O305" s="536"/>
      <c r="P305" s="536"/>
      <c r="Q305" s="536"/>
      <c r="R305" s="537"/>
      <c r="S305" s="491"/>
      <c r="T305" s="492"/>
      <c r="W305" s="570"/>
      <c r="X305" s="570"/>
    </row>
    <row r="306" spans="1:24" ht="327" customHeight="1" x14ac:dyDescent="0.2">
      <c r="B306" s="454"/>
      <c r="C306" s="528"/>
      <c r="D306" s="528"/>
      <c r="E306" s="528"/>
      <c r="F306" s="456"/>
      <c r="G306" s="541" t="s">
        <v>690</v>
      </c>
      <c r="H306" s="542"/>
      <c r="I306" s="542"/>
      <c r="J306" s="542"/>
      <c r="K306" s="542"/>
      <c r="L306" s="542"/>
      <c r="M306" s="542"/>
      <c r="N306" s="542"/>
      <c r="O306" s="542"/>
      <c r="P306" s="542"/>
      <c r="Q306" s="542"/>
      <c r="R306" s="543"/>
      <c r="S306" s="493"/>
      <c r="T306" s="494"/>
      <c r="W306" s="570"/>
      <c r="X306" s="570"/>
    </row>
    <row r="307" spans="1:24" ht="244.15" customHeight="1" x14ac:dyDescent="0.2">
      <c r="A307" s="75"/>
      <c r="B307" s="454"/>
      <c r="C307" s="528"/>
      <c r="D307" s="528"/>
      <c r="E307" s="528"/>
      <c r="F307" s="456"/>
      <c r="G307" s="483" t="s">
        <v>691</v>
      </c>
      <c r="H307" s="484"/>
      <c r="I307" s="484"/>
      <c r="J307" s="484"/>
      <c r="K307" s="484"/>
      <c r="L307" s="484"/>
      <c r="M307" s="484"/>
      <c r="N307" s="484"/>
      <c r="O307" s="484"/>
      <c r="P307" s="484"/>
      <c r="Q307" s="484"/>
      <c r="R307" s="484"/>
      <c r="S307" s="493"/>
      <c r="T307" s="494"/>
      <c r="W307" s="570"/>
      <c r="X307" s="570"/>
    </row>
    <row r="308" spans="1:24" ht="264" customHeight="1" x14ac:dyDescent="0.2">
      <c r="B308" s="454"/>
      <c r="C308" s="528"/>
      <c r="D308" s="528"/>
      <c r="E308" s="528"/>
      <c r="F308" s="456"/>
      <c r="G308" s="483" t="s">
        <v>770</v>
      </c>
      <c r="H308" s="484"/>
      <c r="I308" s="484"/>
      <c r="J308" s="484"/>
      <c r="K308" s="484"/>
      <c r="L308" s="484"/>
      <c r="M308" s="484"/>
      <c r="N308" s="484"/>
      <c r="O308" s="484"/>
      <c r="P308" s="484"/>
      <c r="Q308" s="484"/>
      <c r="R308" s="484"/>
      <c r="S308" s="493"/>
      <c r="T308" s="494"/>
      <c r="W308" s="570"/>
      <c r="X308" s="570"/>
    </row>
    <row r="309" spans="1:24" ht="270" customHeight="1" x14ac:dyDescent="0.2">
      <c r="B309" s="454"/>
      <c r="C309" s="528"/>
      <c r="D309" s="528"/>
      <c r="E309" s="528"/>
      <c r="F309" s="456"/>
      <c r="G309" s="544" t="s">
        <v>692</v>
      </c>
      <c r="H309" s="545"/>
      <c r="I309" s="545"/>
      <c r="J309" s="545"/>
      <c r="K309" s="545"/>
      <c r="L309" s="545"/>
      <c r="M309" s="545"/>
      <c r="N309" s="545"/>
      <c r="O309" s="545"/>
      <c r="P309" s="545"/>
      <c r="Q309" s="545"/>
      <c r="R309" s="545"/>
      <c r="S309" s="493"/>
      <c r="T309" s="494"/>
      <c r="W309" s="570"/>
      <c r="X309" s="570"/>
    </row>
    <row r="310" spans="1:24" ht="232.15" customHeight="1" x14ac:dyDescent="0.2">
      <c r="B310" s="454"/>
      <c r="C310" s="528"/>
      <c r="D310" s="528"/>
      <c r="E310" s="528"/>
      <c r="F310" s="456"/>
      <c r="G310" s="483" t="s">
        <v>559</v>
      </c>
      <c r="H310" s="484"/>
      <c r="I310" s="484"/>
      <c r="J310" s="484"/>
      <c r="K310" s="484"/>
      <c r="L310" s="484"/>
      <c r="M310" s="484"/>
      <c r="N310" s="484"/>
      <c r="O310" s="484"/>
      <c r="P310" s="484"/>
      <c r="Q310" s="484"/>
      <c r="R310" s="484"/>
      <c r="S310" s="493"/>
      <c r="T310" s="494"/>
      <c r="W310" s="570"/>
      <c r="X310" s="570"/>
    </row>
    <row r="311" spans="1:24" ht="208.9" customHeight="1" x14ac:dyDescent="0.2">
      <c r="B311" s="454"/>
      <c r="C311" s="528"/>
      <c r="D311" s="528"/>
      <c r="E311" s="528"/>
      <c r="F311" s="456"/>
      <c r="G311" s="544" t="s">
        <v>693</v>
      </c>
      <c r="H311" s="545"/>
      <c r="I311" s="545"/>
      <c r="J311" s="545"/>
      <c r="K311" s="545"/>
      <c r="L311" s="545"/>
      <c r="M311" s="545"/>
      <c r="N311" s="545"/>
      <c r="O311" s="545"/>
      <c r="P311" s="545"/>
      <c r="Q311" s="545"/>
      <c r="R311" s="545"/>
      <c r="S311" s="493"/>
      <c r="T311" s="494"/>
      <c r="W311" s="570"/>
      <c r="X311" s="570"/>
    </row>
    <row r="312" spans="1:24" ht="210.6" customHeight="1" x14ac:dyDescent="0.2">
      <c r="B312" s="454"/>
      <c r="C312" s="528"/>
      <c r="D312" s="528"/>
      <c r="E312" s="528"/>
      <c r="F312" s="456"/>
      <c r="G312" s="483" t="s">
        <v>638</v>
      </c>
      <c r="H312" s="484"/>
      <c r="I312" s="484"/>
      <c r="J312" s="484"/>
      <c r="K312" s="484"/>
      <c r="L312" s="484"/>
      <c r="M312" s="484"/>
      <c r="N312" s="484"/>
      <c r="O312" s="484"/>
      <c r="P312" s="484"/>
      <c r="Q312" s="484"/>
      <c r="R312" s="485"/>
      <c r="S312" s="493"/>
      <c r="T312" s="494"/>
      <c r="W312" s="570"/>
      <c r="X312" s="570"/>
    </row>
    <row r="313" spans="1:24" ht="152.44999999999999" customHeight="1" x14ac:dyDescent="0.2">
      <c r="B313" s="454"/>
      <c r="C313" s="528"/>
      <c r="D313" s="528"/>
      <c r="E313" s="528"/>
      <c r="F313" s="456"/>
      <c r="G313" s="483" t="s">
        <v>694</v>
      </c>
      <c r="H313" s="484"/>
      <c r="I313" s="484"/>
      <c r="J313" s="484"/>
      <c r="K313" s="484"/>
      <c r="L313" s="484"/>
      <c r="M313" s="484"/>
      <c r="N313" s="484"/>
      <c r="O313" s="484"/>
      <c r="P313" s="484"/>
      <c r="Q313" s="484"/>
      <c r="R313" s="485"/>
      <c r="S313" s="493"/>
      <c r="T313" s="494"/>
      <c r="W313" s="570"/>
      <c r="X313" s="570"/>
    </row>
    <row r="314" spans="1:24" ht="212.45" customHeight="1" x14ac:dyDescent="0.2">
      <c r="B314" s="454"/>
      <c r="C314" s="528"/>
      <c r="D314" s="528"/>
      <c r="E314" s="528"/>
      <c r="F314" s="456"/>
      <c r="G314" s="483" t="s">
        <v>1094</v>
      </c>
      <c r="H314" s="531"/>
      <c r="I314" s="531"/>
      <c r="J314" s="531"/>
      <c r="K314" s="531"/>
      <c r="L314" s="531"/>
      <c r="M314" s="531"/>
      <c r="N314" s="531"/>
      <c r="O314" s="531"/>
      <c r="P314" s="531"/>
      <c r="Q314" s="531"/>
      <c r="R314" s="532"/>
      <c r="S314" s="493"/>
      <c r="T314" s="494"/>
      <c r="W314" s="570"/>
      <c r="X314" s="570"/>
    </row>
    <row r="315" spans="1:24" ht="316.89999999999998" customHeight="1" x14ac:dyDescent="0.2">
      <c r="B315" s="454"/>
      <c r="C315" s="528"/>
      <c r="D315" s="528"/>
      <c r="E315" s="528"/>
      <c r="F315" s="456"/>
      <c r="G315" s="483" t="s">
        <v>1095</v>
      </c>
      <c r="H315" s="484"/>
      <c r="I315" s="484"/>
      <c r="J315" s="484"/>
      <c r="K315" s="484"/>
      <c r="L315" s="484"/>
      <c r="M315" s="484"/>
      <c r="N315" s="484"/>
      <c r="O315" s="484"/>
      <c r="P315" s="484"/>
      <c r="Q315" s="484"/>
      <c r="R315" s="484"/>
      <c r="S315" s="493"/>
      <c r="T315" s="494"/>
      <c r="W315" s="570"/>
      <c r="X315" s="570"/>
    </row>
    <row r="316" spans="1:24" ht="408.6" customHeight="1" x14ac:dyDescent="0.2">
      <c r="B316" s="454"/>
      <c r="C316" s="528"/>
      <c r="D316" s="528"/>
      <c r="E316" s="528"/>
      <c r="F316" s="456"/>
      <c r="G316" s="513" t="s">
        <v>1015</v>
      </c>
      <c r="H316" s="514"/>
      <c r="I316" s="514"/>
      <c r="J316" s="514"/>
      <c r="K316" s="514"/>
      <c r="L316" s="514"/>
      <c r="M316" s="514"/>
      <c r="N316" s="514"/>
      <c r="O316" s="514"/>
      <c r="P316" s="514"/>
      <c r="Q316" s="514"/>
      <c r="R316" s="515"/>
      <c r="S316" s="493"/>
      <c r="T316" s="494"/>
      <c r="W316" s="570"/>
      <c r="X316" s="570"/>
    </row>
    <row r="317" spans="1:24" ht="96" customHeight="1" x14ac:dyDescent="0.2">
      <c r="B317" s="454"/>
      <c r="C317" s="528"/>
      <c r="D317" s="528"/>
      <c r="E317" s="528"/>
      <c r="F317" s="456"/>
      <c r="G317" s="516"/>
      <c r="H317" s="517"/>
      <c r="I317" s="517"/>
      <c r="J317" s="517"/>
      <c r="K317" s="517"/>
      <c r="L317" s="517"/>
      <c r="M317" s="517"/>
      <c r="N317" s="517"/>
      <c r="O317" s="517"/>
      <c r="P317" s="517"/>
      <c r="Q317" s="517"/>
      <c r="R317" s="518"/>
      <c r="S317" s="493"/>
      <c r="T317" s="494"/>
      <c r="W317" s="570"/>
      <c r="X317" s="570"/>
    </row>
    <row r="318" spans="1:24" ht="218.45" customHeight="1" x14ac:dyDescent="0.2">
      <c r="B318" s="454"/>
      <c r="C318" s="528"/>
      <c r="D318" s="528"/>
      <c r="E318" s="528"/>
      <c r="F318" s="456"/>
      <c r="G318" s="483" t="s">
        <v>912</v>
      </c>
      <c r="H318" s="484"/>
      <c r="I318" s="484"/>
      <c r="J318" s="484"/>
      <c r="K318" s="484"/>
      <c r="L318" s="484"/>
      <c r="M318" s="484"/>
      <c r="N318" s="484"/>
      <c r="O318" s="484"/>
      <c r="P318" s="484"/>
      <c r="Q318" s="484"/>
      <c r="R318" s="484"/>
      <c r="S318" s="493"/>
      <c r="T318" s="494"/>
      <c r="W318" s="570"/>
      <c r="X318" s="570"/>
    </row>
    <row r="319" spans="1:24" ht="280.89999999999998" customHeight="1" x14ac:dyDescent="0.2">
      <c r="B319" s="454"/>
      <c r="C319" s="528"/>
      <c r="D319" s="528"/>
      <c r="E319" s="528"/>
      <c r="F319" s="456"/>
      <c r="G319" s="483" t="s">
        <v>1110</v>
      </c>
      <c r="H319" s="484"/>
      <c r="I319" s="484"/>
      <c r="J319" s="484"/>
      <c r="K319" s="484"/>
      <c r="L319" s="484"/>
      <c r="M319" s="484"/>
      <c r="N319" s="484"/>
      <c r="O319" s="484"/>
      <c r="P319" s="484"/>
      <c r="Q319" s="484"/>
      <c r="R319" s="485"/>
      <c r="S319" s="493"/>
      <c r="T319" s="494"/>
      <c r="W319" s="570"/>
      <c r="X319" s="570"/>
    </row>
    <row r="320" spans="1:24" ht="369" customHeight="1" x14ac:dyDescent="0.2">
      <c r="B320" s="454"/>
      <c r="C320" s="528"/>
      <c r="D320" s="528"/>
      <c r="E320" s="528"/>
      <c r="F320" s="456"/>
      <c r="G320" s="483" t="s">
        <v>1096</v>
      </c>
      <c r="H320" s="531"/>
      <c r="I320" s="531"/>
      <c r="J320" s="531"/>
      <c r="K320" s="531"/>
      <c r="L320" s="531"/>
      <c r="M320" s="531"/>
      <c r="N320" s="531"/>
      <c r="O320" s="531"/>
      <c r="P320" s="531"/>
      <c r="Q320" s="531"/>
      <c r="R320" s="532"/>
      <c r="S320" s="493"/>
      <c r="T320" s="494"/>
      <c r="W320" s="570"/>
      <c r="X320" s="570"/>
    </row>
    <row r="321" spans="2:24" ht="408.6" customHeight="1" x14ac:dyDescent="0.2">
      <c r="B321" s="454"/>
      <c r="C321" s="528"/>
      <c r="D321" s="528"/>
      <c r="E321" s="528"/>
      <c r="F321" s="456"/>
      <c r="G321" s="513" t="s">
        <v>1097</v>
      </c>
      <c r="H321" s="514"/>
      <c r="I321" s="514"/>
      <c r="J321" s="514"/>
      <c r="K321" s="514"/>
      <c r="L321" s="514"/>
      <c r="M321" s="514"/>
      <c r="N321" s="514"/>
      <c r="O321" s="514"/>
      <c r="P321" s="514"/>
      <c r="Q321" s="514"/>
      <c r="R321" s="515"/>
      <c r="S321" s="493"/>
      <c r="T321" s="494"/>
      <c r="W321" s="570"/>
      <c r="X321" s="570"/>
    </row>
    <row r="322" spans="2:24" ht="119.45" customHeight="1" x14ac:dyDescent="0.2">
      <c r="B322" s="454"/>
      <c r="C322" s="528"/>
      <c r="D322" s="528"/>
      <c r="E322" s="528"/>
      <c r="F322" s="456"/>
      <c r="G322" s="516"/>
      <c r="H322" s="517"/>
      <c r="I322" s="517"/>
      <c r="J322" s="517"/>
      <c r="K322" s="517"/>
      <c r="L322" s="517"/>
      <c r="M322" s="517"/>
      <c r="N322" s="517"/>
      <c r="O322" s="517"/>
      <c r="P322" s="517"/>
      <c r="Q322" s="517"/>
      <c r="R322" s="518"/>
      <c r="S322" s="493"/>
      <c r="T322" s="494"/>
      <c r="W322" s="570"/>
      <c r="X322" s="570"/>
    </row>
    <row r="323" spans="2:24" ht="363.6" customHeight="1" x14ac:dyDescent="0.2">
      <c r="B323" s="454"/>
      <c r="C323" s="528"/>
      <c r="D323" s="528"/>
      <c r="E323" s="528"/>
      <c r="F323" s="456"/>
      <c r="G323" s="546" t="s">
        <v>695</v>
      </c>
      <c r="H323" s="568"/>
      <c r="I323" s="568"/>
      <c r="J323" s="568"/>
      <c r="K323" s="568"/>
      <c r="L323" s="568"/>
      <c r="M323" s="568"/>
      <c r="N323" s="568"/>
      <c r="O323" s="568"/>
      <c r="P323" s="568"/>
      <c r="Q323" s="568"/>
      <c r="R323" s="569"/>
      <c r="S323" s="493"/>
      <c r="T323" s="494"/>
      <c r="W323" s="570"/>
      <c r="X323" s="570"/>
    </row>
    <row r="324" spans="2:24" ht="201" customHeight="1" x14ac:dyDescent="0.2">
      <c r="B324" s="454"/>
      <c r="C324" s="528"/>
      <c r="D324" s="528"/>
      <c r="E324" s="528"/>
      <c r="F324" s="456"/>
      <c r="G324" s="483" t="s">
        <v>771</v>
      </c>
      <c r="H324" s="484"/>
      <c r="I324" s="484"/>
      <c r="J324" s="484"/>
      <c r="K324" s="484"/>
      <c r="L324" s="484"/>
      <c r="M324" s="484"/>
      <c r="N324" s="484"/>
      <c r="O324" s="484"/>
      <c r="P324" s="484"/>
      <c r="Q324" s="484"/>
      <c r="R324" s="484"/>
      <c r="S324" s="493"/>
      <c r="T324" s="494"/>
      <c r="W324" s="570"/>
      <c r="X324" s="570"/>
    </row>
    <row r="325" spans="2:24" ht="201" customHeight="1" x14ac:dyDescent="0.2">
      <c r="B325" s="454"/>
      <c r="C325" s="528"/>
      <c r="D325" s="528"/>
      <c r="E325" s="528"/>
      <c r="F325" s="456"/>
      <c r="G325" s="289" t="s">
        <v>952</v>
      </c>
      <c r="H325" s="547"/>
      <c r="I325" s="547"/>
      <c r="J325" s="547"/>
      <c r="K325" s="547"/>
      <c r="L325" s="547"/>
      <c r="M325" s="547"/>
      <c r="N325" s="547"/>
      <c r="O325" s="547"/>
      <c r="P325" s="547"/>
      <c r="Q325" s="547"/>
      <c r="R325" s="547"/>
      <c r="S325" s="493"/>
      <c r="T325" s="494"/>
      <c r="W325" s="570"/>
      <c r="X325" s="570"/>
    </row>
    <row r="326" spans="2:24" ht="303.60000000000002" customHeight="1" x14ac:dyDescent="0.2">
      <c r="B326" s="454"/>
      <c r="C326" s="528"/>
      <c r="D326" s="528"/>
      <c r="E326" s="528"/>
      <c r="F326" s="456"/>
      <c r="G326" s="483" t="s">
        <v>1098</v>
      </c>
      <c r="H326" s="531"/>
      <c r="I326" s="531"/>
      <c r="J326" s="531"/>
      <c r="K326" s="531"/>
      <c r="L326" s="531"/>
      <c r="M326" s="531"/>
      <c r="N326" s="531"/>
      <c r="O326" s="531"/>
      <c r="P326" s="531"/>
      <c r="Q326" s="531"/>
      <c r="R326" s="532"/>
      <c r="S326" s="493"/>
      <c r="T326" s="494"/>
      <c r="W326" s="570"/>
      <c r="X326" s="570"/>
    </row>
    <row r="327" spans="2:24" ht="295.89999999999998" customHeight="1" x14ac:dyDescent="0.2">
      <c r="B327" s="454"/>
      <c r="C327" s="528"/>
      <c r="D327" s="528"/>
      <c r="E327" s="528"/>
      <c r="F327" s="456"/>
      <c r="G327" s="483" t="s">
        <v>1099</v>
      </c>
      <c r="H327" s="531"/>
      <c r="I327" s="531"/>
      <c r="J327" s="531"/>
      <c r="K327" s="531"/>
      <c r="L327" s="531"/>
      <c r="M327" s="531"/>
      <c r="N327" s="531"/>
      <c r="O327" s="531"/>
      <c r="P327" s="531"/>
      <c r="Q327" s="531"/>
      <c r="R327" s="532"/>
      <c r="S327" s="493"/>
      <c r="T327" s="494"/>
      <c r="W327" s="570"/>
      <c r="X327" s="570"/>
    </row>
    <row r="328" spans="2:24" ht="408.6" customHeight="1" x14ac:dyDescent="0.2">
      <c r="B328" s="454"/>
      <c r="C328" s="528"/>
      <c r="D328" s="528"/>
      <c r="E328" s="528"/>
      <c r="F328" s="456"/>
      <c r="G328" s="513" t="s">
        <v>1100</v>
      </c>
      <c r="H328" s="514"/>
      <c r="I328" s="514"/>
      <c r="J328" s="514"/>
      <c r="K328" s="514"/>
      <c r="L328" s="514"/>
      <c r="M328" s="514"/>
      <c r="N328" s="514"/>
      <c r="O328" s="514"/>
      <c r="P328" s="514"/>
      <c r="Q328" s="514"/>
      <c r="R328" s="515"/>
      <c r="S328" s="493"/>
      <c r="T328" s="494"/>
      <c r="W328" s="570"/>
      <c r="X328" s="570"/>
    </row>
    <row r="329" spans="2:24" ht="19.149999999999999" customHeight="1" x14ac:dyDescent="0.2">
      <c r="B329" s="454"/>
      <c r="C329" s="528"/>
      <c r="D329" s="528"/>
      <c r="E329" s="528"/>
      <c r="F329" s="456"/>
      <c r="G329" s="516"/>
      <c r="H329" s="517"/>
      <c r="I329" s="517"/>
      <c r="J329" s="517"/>
      <c r="K329" s="517"/>
      <c r="L329" s="517"/>
      <c r="M329" s="517"/>
      <c r="N329" s="517"/>
      <c r="O329" s="517"/>
      <c r="P329" s="517"/>
      <c r="Q329" s="517"/>
      <c r="R329" s="518"/>
      <c r="S329" s="493"/>
      <c r="T329" s="494"/>
      <c r="W329" s="570"/>
      <c r="X329" s="570"/>
    </row>
    <row r="330" spans="2:24" ht="205.9" customHeight="1" x14ac:dyDescent="0.2">
      <c r="B330" s="454"/>
      <c r="C330" s="528"/>
      <c r="D330" s="528"/>
      <c r="E330" s="528"/>
      <c r="F330" s="456"/>
      <c r="G330" s="483" t="s">
        <v>676</v>
      </c>
      <c r="H330" s="484"/>
      <c r="I330" s="484"/>
      <c r="J330" s="484"/>
      <c r="K330" s="484"/>
      <c r="L330" s="484"/>
      <c r="M330" s="484"/>
      <c r="N330" s="484"/>
      <c r="O330" s="484"/>
      <c r="P330" s="484"/>
      <c r="Q330" s="484"/>
      <c r="R330" s="485"/>
      <c r="S330" s="493"/>
      <c r="T330" s="494"/>
      <c r="W330" s="570"/>
      <c r="X330" s="570"/>
    </row>
    <row r="331" spans="2:24" ht="270" customHeight="1" x14ac:dyDescent="0.2">
      <c r="B331" s="454"/>
      <c r="C331" s="528"/>
      <c r="D331" s="528"/>
      <c r="E331" s="528"/>
      <c r="F331" s="456"/>
      <c r="G331" s="483" t="s">
        <v>1101</v>
      </c>
      <c r="H331" s="484"/>
      <c r="I331" s="484"/>
      <c r="J331" s="484"/>
      <c r="K331" s="484"/>
      <c r="L331" s="484"/>
      <c r="M331" s="484"/>
      <c r="N331" s="484"/>
      <c r="O331" s="484"/>
      <c r="P331" s="484"/>
      <c r="Q331" s="484"/>
      <c r="R331" s="485"/>
      <c r="S331" s="493"/>
      <c r="T331" s="494"/>
      <c r="W331" s="570"/>
      <c r="X331" s="570"/>
    </row>
    <row r="332" spans="2:24" ht="156" customHeight="1" x14ac:dyDescent="0.2">
      <c r="B332" s="454"/>
      <c r="C332" s="528"/>
      <c r="D332" s="528"/>
      <c r="E332" s="528"/>
      <c r="F332" s="456"/>
      <c r="G332" s="546" t="s">
        <v>639</v>
      </c>
      <c r="H332" s="531"/>
      <c r="I332" s="531"/>
      <c r="J332" s="531"/>
      <c r="K332" s="531"/>
      <c r="L332" s="531"/>
      <c r="M332" s="531"/>
      <c r="N332" s="531"/>
      <c r="O332" s="531"/>
      <c r="P332" s="531"/>
      <c r="Q332" s="531"/>
      <c r="R332" s="532"/>
      <c r="S332" s="493"/>
      <c r="T332" s="494"/>
      <c r="W332" s="570"/>
      <c r="X332" s="570"/>
    </row>
    <row r="333" spans="2:24" ht="225.6" customHeight="1" x14ac:dyDescent="0.2">
      <c r="B333" s="454"/>
      <c r="C333" s="528"/>
      <c r="D333" s="528"/>
      <c r="E333" s="528"/>
      <c r="F333" s="456"/>
      <c r="G333" s="483" t="s">
        <v>696</v>
      </c>
      <c r="H333" s="484"/>
      <c r="I333" s="484"/>
      <c r="J333" s="484"/>
      <c r="K333" s="484"/>
      <c r="L333" s="484"/>
      <c r="M333" s="484"/>
      <c r="N333" s="484"/>
      <c r="O333" s="484"/>
      <c r="P333" s="484"/>
      <c r="Q333" s="484"/>
      <c r="R333" s="485"/>
      <c r="S333" s="493"/>
      <c r="T333" s="494"/>
      <c r="W333" s="570"/>
      <c r="X333" s="570"/>
    </row>
    <row r="334" spans="2:24" ht="303" customHeight="1" x14ac:dyDescent="0.2">
      <c r="B334" s="454"/>
      <c r="C334" s="528"/>
      <c r="D334" s="528"/>
      <c r="E334" s="528"/>
      <c r="F334" s="456"/>
      <c r="G334" s="483" t="s">
        <v>1016</v>
      </c>
      <c r="H334" s="484"/>
      <c r="I334" s="484"/>
      <c r="J334" s="484"/>
      <c r="K334" s="484"/>
      <c r="L334" s="484"/>
      <c r="M334" s="484"/>
      <c r="N334" s="484"/>
      <c r="O334" s="484"/>
      <c r="P334" s="484"/>
      <c r="Q334" s="484"/>
      <c r="R334" s="485"/>
      <c r="S334" s="493"/>
      <c r="T334" s="494"/>
      <c r="W334" s="570"/>
      <c r="X334" s="570"/>
    </row>
    <row r="335" spans="2:24" ht="409.15" customHeight="1" x14ac:dyDescent="0.2">
      <c r="B335" s="454"/>
      <c r="C335" s="528"/>
      <c r="D335" s="528"/>
      <c r="E335" s="528"/>
      <c r="F335" s="456"/>
      <c r="G335" s="513" t="s">
        <v>1102</v>
      </c>
      <c r="H335" s="514"/>
      <c r="I335" s="514"/>
      <c r="J335" s="514"/>
      <c r="K335" s="514"/>
      <c r="L335" s="514"/>
      <c r="M335" s="514"/>
      <c r="N335" s="514"/>
      <c r="O335" s="514"/>
      <c r="P335" s="514"/>
      <c r="Q335" s="514"/>
      <c r="R335" s="515"/>
      <c r="S335" s="493"/>
      <c r="T335" s="494"/>
      <c r="W335" s="570"/>
      <c r="X335" s="570"/>
    </row>
    <row r="336" spans="2:24" ht="130.15" customHeight="1" x14ac:dyDescent="0.2">
      <c r="B336" s="454"/>
      <c r="C336" s="528"/>
      <c r="D336" s="528"/>
      <c r="E336" s="528"/>
      <c r="F336" s="456"/>
      <c r="G336" s="516"/>
      <c r="H336" s="517"/>
      <c r="I336" s="517"/>
      <c r="J336" s="517"/>
      <c r="K336" s="517"/>
      <c r="L336" s="517"/>
      <c r="M336" s="517"/>
      <c r="N336" s="517"/>
      <c r="O336" s="517"/>
      <c r="P336" s="517"/>
      <c r="Q336" s="517"/>
      <c r="R336" s="518"/>
      <c r="S336" s="493"/>
      <c r="T336" s="494"/>
      <c r="W336" s="570"/>
      <c r="X336" s="570"/>
    </row>
    <row r="337" spans="2:24" ht="408.6" customHeight="1" x14ac:dyDescent="0.2">
      <c r="B337" s="454"/>
      <c r="C337" s="528"/>
      <c r="D337" s="528"/>
      <c r="E337" s="528"/>
      <c r="F337" s="456"/>
      <c r="G337" s="513" t="s">
        <v>956</v>
      </c>
      <c r="H337" s="514"/>
      <c r="I337" s="514"/>
      <c r="J337" s="514"/>
      <c r="K337" s="514"/>
      <c r="L337" s="514"/>
      <c r="M337" s="514"/>
      <c r="N337" s="514"/>
      <c r="O337" s="514"/>
      <c r="P337" s="514"/>
      <c r="Q337" s="514"/>
      <c r="R337" s="515"/>
      <c r="S337" s="493"/>
      <c r="T337" s="494"/>
      <c r="W337" s="570"/>
      <c r="X337" s="570"/>
    </row>
    <row r="338" spans="2:24" ht="82.9" customHeight="1" x14ac:dyDescent="0.2">
      <c r="B338" s="454"/>
      <c r="C338" s="528"/>
      <c r="D338" s="528"/>
      <c r="E338" s="528"/>
      <c r="F338" s="456"/>
      <c r="G338" s="516"/>
      <c r="H338" s="517"/>
      <c r="I338" s="517"/>
      <c r="J338" s="517"/>
      <c r="K338" s="517"/>
      <c r="L338" s="517"/>
      <c r="M338" s="517"/>
      <c r="N338" s="517"/>
      <c r="O338" s="517"/>
      <c r="P338" s="517"/>
      <c r="Q338" s="517"/>
      <c r="R338" s="518"/>
      <c r="S338" s="493"/>
      <c r="T338" s="494"/>
      <c r="W338" s="570"/>
      <c r="X338" s="570"/>
    </row>
    <row r="339" spans="2:24" ht="265.89999999999998" customHeight="1" x14ac:dyDescent="0.2">
      <c r="B339" s="454"/>
      <c r="C339" s="528"/>
      <c r="D339" s="528"/>
      <c r="E339" s="528"/>
      <c r="F339" s="456"/>
      <c r="G339" s="483" t="s">
        <v>1017</v>
      </c>
      <c r="H339" s="484"/>
      <c r="I339" s="484"/>
      <c r="J339" s="484"/>
      <c r="K339" s="484"/>
      <c r="L339" s="484"/>
      <c r="M339" s="484"/>
      <c r="N339" s="484"/>
      <c r="O339" s="484"/>
      <c r="P339" s="484"/>
      <c r="Q339" s="484"/>
      <c r="R339" s="485"/>
      <c r="S339" s="493"/>
      <c r="T339" s="494"/>
      <c r="W339" s="570"/>
      <c r="X339" s="570"/>
    </row>
    <row r="340" spans="2:24" ht="143.44999999999999" customHeight="1" x14ac:dyDescent="0.2">
      <c r="B340" s="454"/>
      <c r="C340" s="528"/>
      <c r="D340" s="528"/>
      <c r="E340" s="528"/>
      <c r="F340" s="456"/>
      <c r="G340" s="483" t="s">
        <v>697</v>
      </c>
      <c r="H340" s="484"/>
      <c r="I340" s="484"/>
      <c r="J340" s="484"/>
      <c r="K340" s="484"/>
      <c r="L340" s="484"/>
      <c r="M340" s="484"/>
      <c r="N340" s="484"/>
      <c r="O340" s="484"/>
      <c r="P340" s="484"/>
      <c r="Q340" s="484"/>
      <c r="R340" s="485"/>
      <c r="S340" s="493"/>
      <c r="T340" s="494"/>
      <c r="W340" s="570"/>
      <c r="X340" s="570"/>
    </row>
    <row r="341" spans="2:24" ht="142.9" customHeight="1" x14ac:dyDescent="0.2">
      <c r="B341" s="454"/>
      <c r="C341" s="528"/>
      <c r="D341" s="528"/>
      <c r="E341" s="528"/>
      <c r="F341" s="456"/>
      <c r="G341" s="483" t="s">
        <v>1103</v>
      </c>
      <c r="H341" s="484"/>
      <c r="I341" s="484"/>
      <c r="J341" s="484"/>
      <c r="K341" s="484"/>
      <c r="L341" s="484"/>
      <c r="M341" s="484"/>
      <c r="N341" s="484"/>
      <c r="O341" s="484"/>
      <c r="P341" s="484"/>
      <c r="Q341" s="484"/>
      <c r="R341" s="485"/>
      <c r="S341" s="493"/>
      <c r="T341" s="494"/>
      <c r="W341" s="570"/>
      <c r="X341" s="570"/>
    </row>
    <row r="342" spans="2:24" ht="303.60000000000002" customHeight="1" x14ac:dyDescent="0.2">
      <c r="B342" s="454"/>
      <c r="C342" s="528"/>
      <c r="D342" s="528"/>
      <c r="E342" s="528"/>
      <c r="F342" s="456"/>
      <c r="G342" s="483" t="s">
        <v>1104</v>
      </c>
      <c r="H342" s="484"/>
      <c r="I342" s="484"/>
      <c r="J342" s="484"/>
      <c r="K342" s="484"/>
      <c r="L342" s="484"/>
      <c r="M342" s="484"/>
      <c r="N342" s="484"/>
      <c r="O342" s="484"/>
      <c r="P342" s="484"/>
      <c r="Q342" s="484"/>
      <c r="R342" s="485"/>
      <c r="S342" s="493"/>
      <c r="T342" s="494"/>
      <c r="W342" s="570"/>
      <c r="X342" s="570"/>
    </row>
    <row r="343" spans="2:24" ht="232.15" customHeight="1" x14ac:dyDescent="0.2">
      <c r="B343" s="454"/>
      <c r="C343" s="528"/>
      <c r="D343" s="528"/>
      <c r="E343" s="528"/>
      <c r="F343" s="456"/>
      <c r="G343" s="483" t="s">
        <v>1105</v>
      </c>
      <c r="H343" s="484"/>
      <c r="I343" s="484"/>
      <c r="J343" s="484"/>
      <c r="K343" s="484"/>
      <c r="L343" s="484"/>
      <c r="M343" s="484"/>
      <c r="N343" s="484"/>
      <c r="O343" s="484"/>
      <c r="P343" s="484"/>
      <c r="Q343" s="484"/>
      <c r="R343" s="485"/>
      <c r="S343" s="493"/>
      <c r="T343" s="494"/>
      <c r="W343" s="570"/>
      <c r="X343" s="570"/>
    </row>
    <row r="344" spans="2:24" ht="235.9" customHeight="1" x14ac:dyDescent="0.2">
      <c r="B344" s="454"/>
      <c r="C344" s="528"/>
      <c r="D344" s="528"/>
      <c r="E344" s="528"/>
      <c r="F344" s="456"/>
      <c r="G344" s="483" t="s">
        <v>1106</v>
      </c>
      <c r="H344" s="484"/>
      <c r="I344" s="484"/>
      <c r="J344" s="484"/>
      <c r="K344" s="484"/>
      <c r="L344" s="484"/>
      <c r="M344" s="484"/>
      <c r="N344" s="484"/>
      <c r="O344" s="484"/>
      <c r="P344" s="484"/>
      <c r="Q344" s="484"/>
      <c r="R344" s="485"/>
      <c r="S344" s="493"/>
      <c r="T344" s="494"/>
      <c r="W344" s="570"/>
      <c r="X344" s="570"/>
    </row>
    <row r="345" spans="2:24" ht="355.9" customHeight="1" x14ac:dyDescent="0.2">
      <c r="B345" s="454"/>
      <c r="C345" s="528"/>
      <c r="D345" s="528"/>
      <c r="E345" s="528"/>
      <c r="F345" s="456"/>
      <c r="G345" s="483" t="s">
        <v>1107</v>
      </c>
      <c r="H345" s="484"/>
      <c r="I345" s="484"/>
      <c r="J345" s="484"/>
      <c r="K345" s="484"/>
      <c r="L345" s="484"/>
      <c r="M345" s="484"/>
      <c r="N345" s="484"/>
      <c r="O345" s="484"/>
      <c r="P345" s="484"/>
      <c r="Q345" s="484"/>
      <c r="R345" s="485"/>
      <c r="S345" s="493"/>
      <c r="T345" s="494"/>
      <c r="W345" s="570"/>
      <c r="X345" s="570"/>
    </row>
    <row r="346" spans="2:24" ht="330.6" customHeight="1" x14ac:dyDescent="0.2">
      <c r="B346" s="454"/>
      <c r="C346" s="528"/>
      <c r="D346" s="528"/>
      <c r="E346" s="528"/>
      <c r="F346" s="456"/>
      <c r="G346" s="483" t="s">
        <v>698</v>
      </c>
      <c r="H346" s="484"/>
      <c r="I346" s="484"/>
      <c r="J346" s="484"/>
      <c r="K346" s="484"/>
      <c r="L346" s="484"/>
      <c r="M346" s="484"/>
      <c r="N346" s="484"/>
      <c r="O346" s="484"/>
      <c r="P346" s="484"/>
      <c r="Q346" s="484"/>
      <c r="R346" s="485"/>
      <c r="S346" s="493"/>
      <c r="T346" s="494"/>
      <c r="W346" s="570"/>
      <c r="X346" s="570"/>
    </row>
    <row r="347" spans="2:24" ht="252" customHeight="1" x14ac:dyDescent="0.2">
      <c r="B347" s="454"/>
      <c r="C347" s="528"/>
      <c r="D347" s="528"/>
      <c r="E347" s="528"/>
      <c r="F347" s="456"/>
      <c r="G347" s="483" t="s">
        <v>699</v>
      </c>
      <c r="H347" s="484"/>
      <c r="I347" s="484"/>
      <c r="J347" s="484"/>
      <c r="K347" s="484"/>
      <c r="L347" s="484"/>
      <c r="M347" s="484"/>
      <c r="N347" s="484"/>
      <c r="O347" s="484"/>
      <c r="P347" s="484"/>
      <c r="Q347" s="484"/>
      <c r="R347" s="485"/>
      <c r="S347" s="493"/>
      <c r="T347" s="494"/>
      <c r="W347" s="570"/>
      <c r="X347" s="570"/>
    </row>
    <row r="348" spans="2:24" ht="220.9" customHeight="1" x14ac:dyDescent="0.2">
      <c r="B348" s="454"/>
      <c r="C348" s="528"/>
      <c r="D348" s="528"/>
      <c r="E348" s="528"/>
      <c r="F348" s="456"/>
      <c r="G348" s="483" t="s">
        <v>700</v>
      </c>
      <c r="H348" s="484"/>
      <c r="I348" s="484"/>
      <c r="J348" s="484"/>
      <c r="K348" s="484"/>
      <c r="L348" s="484"/>
      <c r="M348" s="484"/>
      <c r="N348" s="484"/>
      <c r="O348" s="484"/>
      <c r="P348" s="484"/>
      <c r="Q348" s="484"/>
      <c r="R348" s="485"/>
      <c r="S348" s="493"/>
      <c r="T348" s="494"/>
      <c r="W348" s="570"/>
      <c r="X348" s="570"/>
    </row>
    <row r="349" spans="2:24" ht="129" customHeight="1" x14ac:dyDescent="0.2">
      <c r="B349" s="454"/>
      <c r="C349" s="528"/>
      <c r="D349" s="528"/>
      <c r="E349" s="528"/>
      <c r="F349" s="456"/>
      <c r="G349" s="483" t="s">
        <v>701</v>
      </c>
      <c r="H349" s="484"/>
      <c r="I349" s="484"/>
      <c r="J349" s="484"/>
      <c r="K349" s="484"/>
      <c r="L349" s="484"/>
      <c r="M349" s="484"/>
      <c r="N349" s="484"/>
      <c r="O349" s="484"/>
      <c r="P349" s="484"/>
      <c r="Q349" s="484"/>
      <c r="R349" s="485"/>
      <c r="S349" s="493"/>
      <c r="T349" s="494"/>
      <c r="W349" s="570"/>
      <c r="X349" s="570"/>
    </row>
    <row r="350" spans="2:24" ht="115.9" customHeight="1" x14ac:dyDescent="0.2">
      <c r="B350" s="454"/>
      <c r="C350" s="528"/>
      <c r="D350" s="528"/>
      <c r="E350" s="528"/>
      <c r="F350" s="456"/>
      <c r="G350" s="483" t="s">
        <v>1108</v>
      </c>
      <c r="H350" s="484"/>
      <c r="I350" s="484"/>
      <c r="J350" s="484"/>
      <c r="K350" s="484"/>
      <c r="L350" s="484"/>
      <c r="M350" s="484"/>
      <c r="N350" s="484"/>
      <c r="O350" s="484"/>
      <c r="P350" s="484"/>
      <c r="Q350" s="484"/>
      <c r="R350" s="485"/>
      <c r="S350" s="179"/>
      <c r="T350" s="178"/>
      <c r="W350" s="177"/>
      <c r="X350" s="177"/>
    </row>
    <row r="351" spans="2:24" ht="409.15" customHeight="1" x14ac:dyDescent="0.2">
      <c r="B351" s="454"/>
      <c r="C351" s="528"/>
      <c r="D351" s="528"/>
      <c r="E351" s="528"/>
      <c r="F351" s="456"/>
      <c r="G351" s="513" t="s">
        <v>1109</v>
      </c>
      <c r="H351" s="514"/>
      <c r="I351" s="514"/>
      <c r="J351" s="514"/>
      <c r="K351" s="514"/>
      <c r="L351" s="514"/>
      <c r="M351" s="514"/>
      <c r="N351" s="514"/>
      <c r="O351" s="514"/>
      <c r="P351" s="514"/>
      <c r="Q351" s="514"/>
      <c r="R351" s="515"/>
      <c r="S351" s="179"/>
      <c r="T351" s="182"/>
      <c r="W351" s="181"/>
      <c r="X351" s="181"/>
    </row>
    <row r="352" spans="2:24" ht="105.6" customHeight="1" thickBot="1" x14ac:dyDescent="0.25">
      <c r="B352" s="454"/>
      <c r="C352" s="528"/>
      <c r="D352" s="528"/>
      <c r="E352" s="528"/>
      <c r="F352" s="456"/>
      <c r="G352" s="551"/>
      <c r="H352" s="552"/>
      <c r="I352" s="552"/>
      <c r="J352" s="552"/>
      <c r="K352" s="552"/>
      <c r="L352" s="552"/>
      <c r="M352" s="552"/>
      <c r="N352" s="552"/>
      <c r="O352" s="552"/>
      <c r="P352" s="552"/>
      <c r="Q352" s="552"/>
      <c r="R352" s="553"/>
      <c r="S352" s="179"/>
      <c r="T352" s="182"/>
      <c r="W352" s="181"/>
      <c r="X352" s="181"/>
    </row>
    <row r="353" spans="1:24" ht="222.6" customHeight="1" x14ac:dyDescent="0.2">
      <c r="B353" s="444"/>
      <c r="C353" s="457"/>
      <c r="D353" s="457"/>
      <c r="E353" s="457"/>
      <c r="F353" s="445"/>
      <c r="G353" s="554" t="s">
        <v>1111</v>
      </c>
      <c r="H353" s="555"/>
      <c r="I353" s="555"/>
      <c r="J353" s="555"/>
      <c r="K353" s="555"/>
      <c r="L353" s="555"/>
      <c r="M353" s="555"/>
      <c r="N353" s="555"/>
      <c r="O353" s="555"/>
      <c r="P353" s="555"/>
      <c r="Q353" s="555"/>
      <c r="R353" s="556"/>
      <c r="S353" s="179"/>
      <c r="T353" s="182"/>
      <c r="W353" s="181"/>
      <c r="X353" s="181"/>
    </row>
    <row r="354" spans="1:24" ht="114.6" customHeight="1" x14ac:dyDescent="0.2">
      <c r="B354" s="379" t="s">
        <v>773</v>
      </c>
      <c r="C354" s="380"/>
      <c r="D354" s="380"/>
      <c r="E354" s="380"/>
      <c r="F354" s="380"/>
      <c r="G354" s="521" t="s">
        <v>957</v>
      </c>
      <c r="H354" s="521"/>
      <c r="I354" s="521"/>
      <c r="J354" s="521"/>
      <c r="K354" s="521"/>
      <c r="L354" s="521"/>
      <c r="M354" s="521"/>
      <c r="N354" s="521"/>
      <c r="O354" s="521"/>
      <c r="P354" s="521"/>
      <c r="Q354" s="521"/>
      <c r="R354" s="521"/>
      <c r="S354" s="522"/>
      <c r="T354" s="523"/>
    </row>
    <row r="355" spans="1:24" ht="156" customHeight="1" x14ac:dyDescent="0.2">
      <c r="B355" s="379" t="s">
        <v>774</v>
      </c>
      <c r="C355" s="380"/>
      <c r="D355" s="380"/>
      <c r="E355" s="380"/>
      <c r="F355" s="380"/>
      <c r="G355" s="490" t="s">
        <v>958</v>
      </c>
      <c r="H355" s="490"/>
      <c r="I355" s="490"/>
      <c r="J355" s="490"/>
      <c r="K355" s="490"/>
      <c r="L355" s="490"/>
      <c r="M355" s="490"/>
      <c r="N355" s="490"/>
      <c r="O355" s="490"/>
      <c r="P355" s="490"/>
      <c r="Q355" s="490"/>
      <c r="R355" s="490"/>
      <c r="S355" s="524"/>
      <c r="T355" s="525"/>
    </row>
    <row r="356" spans="1:24" ht="160.15" customHeight="1" x14ac:dyDescent="0.2">
      <c r="B356" s="379" t="s">
        <v>775</v>
      </c>
      <c r="C356" s="380"/>
      <c r="D356" s="380"/>
      <c r="E356" s="380"/>
      <c r="F356" s="380"/>
      <c r="G356" s="490" t="s">
        <v>959</v>
      </c>
      <c r="H356" s="490"/>
      <c r="I356" s="490"/>
      <c r="J356" s="490"/>
      <c r="K356" s="490"/>
      <c r="L356" s="490"/>
      <c r="M356" s="490"/>
      <c r="N356" s="490"/>
      <c r="O356" s="490"/>
      <c r="P356" s="490"/>
      <c r="Q356" s="490"/>
      <c r="R356" s="490"/>
      <c r="S356" s="524"/>
      <c r="T356" s="525"/>
    </row>
    <row r="357" spans="1:24" ht="93.6" customHeight="1" x14ac:dyDescent="0.2">
      <c r="B357" s="379" t="s">
        <v>776</v>
      </c>
      <c r="C357" s="380"/>
      <c r="D357" s="380"/>
      <c r="E357" s="380"/>
      <c r="F357" s="380"/>
      <c r="G357" s="490" t="s">
        <v>953</v>
      </c>
      <c r="H357" s="490"/>
      <c r="I357" s="490"/>
      <c r="J357" s="490"/>
      <c r="K357" s="490"/>
      <c r="L357" s="490"/>
      <c r="M357" s="490"/>
      <c r="N357" s="490"/>
      <c r="O357" s="490"/>
      <c r="P357" s="490"/>
      <c r="Q357" s="490"/>
      <c r="R357" s="490"/>
      <c r="S357" s="524"/>
      <c r="T357" s="525"/>
    </row>
    <row r="358" spans="1:24" ht="121.15" customHeight="1" x14ac:dyDescent="0.2">
      <c r="B358" s="379" t="s">
        <v>656</v>
      </c>
      <c r="C358" s="380"/>
      <c r="D358" s="380"/>
      <c r="E358" s="380"/>
      <c r="F358" s="380"/>
      <c r="G358" s="490" t="s">
        <v>960</v>
      </c>
      <c r="H358" s="490"/>
      <c r="I358" s="490"/>
      <c r="J358" s="490"/>
      <c r="K358" s="490"/>
      <c r="L358" s="490"/>
      <c r="M358" s="490"/>
      <c r="N358" s="490"/>
      <c r="O358" s="490"/>
      <c r="P358" s="490"/>
      <c r="Q358" s="490"/>
      <c r="R358" s="490"/>
      <c r="S358" s="524"/>
      <c r="T358" s="525"/>
    </row>
    <row r="359" spans="1:24" ht="140.44999999999999" customHeight="1" x14ac:dyDescent="0.2">
      <c r="B359" s="379" t="s">
        <v>768</v>
      </c>
      <c r="C359" s="380"/>
      <c r="D359" s="380"/>
      <c r="E359" s="380"/>
      <c r="F359" s="380"/>
      <c r="G359" s="490" t="s">
        <v>961</v>
      </c>
      <c r="H359" s="490"/>
      <c r="I359" s="490"/>
      <c r="J359" s="490"/>
      <c r="K359" s="490"/>
      <c r="L359" s="490"/>
      <c r="M359" s="490"/>
      <c r="N359" s="490"/>
      <c r="O359" s="490"/>
      <c r="P359" s="490"/>
      <c r="Q359" s="490"/>
      <c r="R359" s="490"/>
      <c r="S359" s="524"/>
      <c r="T359" s="525"/>
    </row>
    <row r="360" spans="1:24" ht="102.6" customHeight="1" x14ac:dyDescent="0.2">
      <c r="B360" s="379" t="s">
        <v>772</v>
      </c>
      <c r="C360" s="380"/>
      <c r="D360" s="380"/>
      <c r="E360" s="380"/>
      <c r="F360" s="380"/>
      <c r="G360" s="490" t="s">
        <v>962</v>
      </c>
      <c r="H360" s="490"/>
      <c r="I360" s="490"/>
      <c r="J360" s="490"/>
      <c r="K360" s="490"/>
      <c r="L360" s="490"/>
      <c r="M360" s="490"/>
      <c r="N360" s="490"/>
      <c r="O360" s="490"/>
      <c r="P360" s="490"/>
      <c r="Q360" s="490"/>
      <c r="R360" s="490"/>
      <c r="S360" s="526"/>
      <c r="T360" s="527"/>
    </row>
    <row r="361" spans="1:24" ht="15" customHeight="1" x14ac:dyDescent="0.2">
      <c r="B361" s="486" t="s">
        <v>112</v>
      </c>
      <c r="C361" s="487"/>
      <c r="D361" s="487"/>
      <c r="E361" s="487"/>
      <c r="F361" s="487"/>
      <c r="G361" s="487"/>
      <c r="H361" s="487"/>
      <c r="I361" s="487"/>
      <c r="J361" s="487"/>
      <c r="K361" s="487"/>
      <c r="L361" s="487"/>
      <c r="M361" s="487"/>
      <c r="N361" s="487"/>
      <c r="O361" s="487"/>
      <c r="P361" s="487"/>
      <c r="Q361" s="487"/>
      <c r="R361" s="487"/>
      <c r="S361" s="487"/>
      <c r="T361" s="488"/>
    </row>
    <row r="362" spans="1:24" ht="15" customHeight="1" x14ac:dyDescent="0.2">
      <c r="B362" s="461" t="s">
        <v>47</v>
      </c>
      <c r="C362" s="462"/>
      <c r="D362" s="462"/>
      <c r="E362" s="462"/>
      <c r="F362" s="463"/>
      <c r="G362" s="350" t="s">
        <v>103</v>
      </c>
      <c r="H362" s="489"/>
      <c r="I362" s="489"/>
      <c r="J362" s="489"/>
      <c r="K362" s="489"/>
      <c r="L362" s="489"/>
      <c r="M362" s="489"/>
      <c r="N362" s="489"/>
      <c r="O362" s="489"/>
      <c r="P362" s="489"/>
      <c r="Q362" s="489"/>
      <c r="R362" s="351"/>
      <c r="S362" s="350" t="s">
        <v>104</v>
      </c>
      <c r="T362" s="351"/>
    </row>
    <row r="363" spans="1:24" ht="133.15" customHeight="1" x14ac:dyDescent="0.2">
      <c r="A363" s="76"/>
      <c r="B363" s="284" t="s">
        <v>648</v>
      </c>
      <c r="C363" s="284"/>
      <c r="D363" s="284"/>
      <c r="E363" s="284"/>
      <c r="F363" s="284"/>
      <c r="G363" s="475" t="s">
        <v>1183</v>
      </c>
      <c r="H363" s="475"/>
      <c r="I363" s="475"/>
      <c r="J363" s="475"/>
      <c r="K363" s="475"/>
      <c r="L363" s="475"/>
      <c r="M363" s="475"/>
      <c r="N363" s="475"/>
      <c r="O363" s="475"/>
      <c r="P363" s="475"/>
      <c r="Q363" s="475"/>
      <c r="R363" s="475"/>
      <c r="S363" s="289" t="s">
        <v>1184</v>
      </c>
      <c r="T363" s="290"/>
    </row>
    <row r="364" spans="1:24" ht="116.45" customHeight="1" x14ac:dyDescent="0.2">
      <c r="A364" s="76"/>
      <c r="B364" s="284" t="s">
        <v>649</v>
      </c>
      <c r="C364" s="284"/>
      <c r="D364" s="284"/>
      <c r="E364" s="284"/>
      <c r="F364" s="284"/>
      <c r="G364" s="548" t="s">
        <v>1185</v>
      </c>
      <c r="H364" s="549"/>
      <c r="I364" s="549"/>
      <c r="J364" s="549"/>
      <c r="K364" s="549"/>
      <c r="L364" s="549"/>
      <c r="M364" s="549"/>
      <c r="N364" s="549"/>
      <c r="O364" s="549"/>
      <c r="P364" s="549"/>
      <c r="Q364" s="549"/>
      <c r="R364" s="550"/>
      <c r="S364" s="289" t="s">
        <v>1184</v>
      </c>
      <c r="T364" s="290"/>
    </row>
    <row r="365" spans="1:24" ht="140.44999999999999" customHeight="1" x14ac:dyDescent="0.2">
      <c r="A365" s="76"/>
      <c r="B365" s="284" t="s">
        <v>650</v>
      </c>
      <c r="C365" s="284"/>
      <c r="D365" s="284"/>
      <c r="E365" s="284"/>
      <c r="F365" s="284"/>
      <c r="G365" s="472" t="s">
        <v>1186</v>
      </c>
      <c r="H365" s="473"/>
      <c r="I365" s="473"/>
      <c r="J365" s="473"/>
      <c r="K365" s="473"/>
      <c r="L365" s="473"/>
      <c r="M365" s="473"/>
      <c r="N365" s="473"/>
      <c r="O365" s="473"/>
      <c r="P365" s="473"/>
      <c r="Q365" s="473"/>
      <c r="R365" s="474"/>
      <c r="S365" s="289" t="s">
        <v>1184</v>
      </c>
      <c r="T365" s="290"/>
    </row>
    <row r="366" spans="1:24" ht="142.9" customHeight="1" x14ac:dyDescent="0.2">
      <c r="A366" s="76"/>
      <c r="B366" s="284" t="s">
        <v>651</v>
      </c>
      <c r="C366" s="284"/>
      <c r="D366" s="284"/>
      <c r="E366" s="284"/>
      <c r="F366" s="284"/>
      <c r="G366" s="472" t="s">
        <v>1187</v>
      </c>
      <c r="H366" s="473"/>
      <c r="I366" s="473"/>
      <c r="J366" s="473"/>
      <c r="K366" s="473"/>
      <c r="L366" s="473"/>
      <c r="M366" s="473"/>
      <c r="N366" s="473"/>
      <c r="O366" s="473"/>
      <c r="P366" s="473"/>
      <c r="Q366" s="473"/>
      <c r="R366" s="474"/>
      <c r="S366" s="289" t="s">
        <v>1184</v>
      </c>
      <c r="T366" s="290"/>
    </row>
    <row r="367" spans="1:24" ht="145.15" customHeight="1" x14ac:dyDescent="0.2">
      <c r="A367" s="76"/>
      <c r="B367" s="284" t="s">
        <v>652</v>
      </c>
      <c r="C367" s="284"/>
      <c r="D367" s="284"/>
      <c r="E367" s="284"/>
      <c r="F367" s="284"/>
      <c r="G367" s="472" t="s">
        <v>1188</v>
      </c>
      <c r="H367" s="473"/>
      <c r="I367" s="473"/>
      <c r="J367" s="473"/>
      <c r="K367" s="473"/>
      <c r="L367" s="473"/>
      <c r="M367" s="473"/>
      <c r="N367" s="473"/>
      <c r="O367" s="473"/>
      <c r="P367" s="473"/>
      <c r="Q367" s="473"/>
      <c r="R367" s="474"/>
      <c r="S367" s="289" t="s">
        <v>1184</v>
      </c>
      <c r="T367" s="290"/>
    </row>
    <row r="368" spans="1:24" ht="208.15" customHeight="1" x14ac:dyDescent="0.2">
      <c r="A368" s="76"/>
      <c r="B368" s="284" t="s">
        <v>653</v>
      </c>
      <c r="C368" s="284"/>
      <c r="D368" s="284"/>
      <c r="E368" s="284"/>
      <c r="F368" s="284"/>
      <c r="G368" s="519" t="s">
        <v>1189</v>
      </c>
      <c r="H368" s="520"/>
      <c r="I368" s="520"/>
      <c r="J368" s="520"/>
      <c r="K368" s="520"/>
      <c r="L368" s="520"/>
      <c r="M368" s="520"/>
      <c r="N368" s="520"/>
      <c r="O368" s="520"/>
      <c r="P368" s="520"/>
      <c r="Q368" s="520"/>
      <c r="R368" s="520"/>
      <c r="S368" s="289" t="s">
        <v>1184</v>
      </c>
      <c r="T368" s="290"/>
    </row>
    <row r="369" spans="2:20" ht="198" customHeight="1" x14ac:dyDescent="0.2">
      <c r="B369" s="442" t="s">
        <v>386</v>
      </c>
      <c r="C369" s="453"/>
      <c r="D369" s="453"/>
      <c r="E369" s="453"/>
      <c r="F369" s="453"/>
      <c r="G369" s="510"/>
      <c r="H369" s="511"/>
      <c r="I369" s="511"/>
      <c r="J369" s="511"/>
      <c r="K369" s="511"/>
      <c r="L369" s="511"/>
      <c r="M369" s="511"/>
      <c r="N369" s="511"/>
      <c r="O369" s="511"/>
      <c r="P369" s="511"/>
      <c r="Q369" s="511"/>
      <c r="R369" s="512"/>
      <c r="S369" s="291"/>
      <c r="T369" s="293"/>
    </row>
    <row r="370" spans="2:20" ht="14.1" customHeight="1" x14ac:dyDescent="0.2">
      <c r="B370" s="98"/>
      <c r="C370" s="73"/>
      <c r="D370" s="73"/>
      <c r="E370" s="73"/>
      <c r="F370" s="73"/>
      <c r="G370" s="95"/>
      <c r="H370" s="71"/>
      <c r="I370" s="71"/>
      <c r="J370" s="71"/>
      <c r="K370" s="71"/>
      <c r="L370" s="71"/>
      <c r="M370" s="71"/>
      <c r="N370" s="71"/>
      <c r="O370" s="71"/>
      <c r="P370" s="71"/>
      <c r="Q370" s="71"/>
      <c r="R370" s="71"/>
      <c r="S370" s="73"/>
      <c r="T370" s="99"/>
    </row>
    <row r="371" spans="2:20" ht="24" customHeight="1" x14ac:dyDescent="0.2">
      <c r="B371" s="501" t="s">
        <v>105</v>
      </c>
      <c r="C371" s="502"/>
      <c r="D371" s="502"/>
      <c r="E371" s="502"/>
      <c r="F371" s="502"/>
      <c r="G371" s="502"/>
      <c r="H371" s="502"/>
      <c r="I371" s="502"/>
      <c r="J371" s="502"/>
      <c r="K371" s="502"/>
      <c r="L371" s="502"/>
      <c r="M371" s="502"/>
      <c r="N371" s="502"/>
      <c r="O371" s="502"/>
      <c r="P371" s="502"/>
      <c r="Q371" s="502"/>
      <c r="R371" s="502"/>
      <c r="S371" s="502"/>
      <c r="T371" s="503"/>
    </row>
    <row r="372" spans="2:20" ht="302.45" customHeight="1" x14ac:dyDescent="0.2">
      <c r="B372" s="691" t="s">
        <v>1218</v>
      </c>
      <c r="C372" s="691"/>
      <c r="D372" s="691"/>
      <c r="E372" s="691"/>
      <c r="F372" s="691"/>
      <c r="G372" s="691"/>
      <c r="H372" s="691"/>
      <c r="I372" s="691"/>
      <c r="J372" s="691"/>
      <c r="K372" s="691"/>
      <c r="L372" s="691"/>
      <c r="M372" s="691"/>
      <c r="N372" s="691"/>
      <c r="O372" s="691"/>
      <c r="P372" s="691"/>
      <c r="Q372" s="691"/>
      <c r="R372" s="691"/>
      <c r="S372" s="691"/>
      <c r="T372" s="692"/>
    </row>
    <row r="373" spans="2:20" ht="14.25" customHeight="1" x14ac:dyDescent="0.2">
      <c r="B373" s="504"/>
      <c r="C373" s="504"/>
      <c r="D373" s="504"/>
      <c r="E373" s="504"/>
      <c r="F373" s="504"/>
      <c r="G373" s="504"/>
      <c r="H373" s="504"/>
      <c r="I373" s="504"/>
      <c r="J373" s="504"/>
      <c r="K373" s="504"/>
      <c r="L373" s="504"/>
      <c r="M373" s="504"/>
      <c r="N373" s="504"/>
      <c r="O373" s="504"/>
      <c r="P373" s="504"/>
      <c r="Q373" s="505"/>
      <c r="R373" s="506"/>
      <c r="S373" s="504"/>
      <c r="T373" s="505"/>
    </row>
    <row r="374" spans="2:20" ht="15" customHeight="1" x14ac:dyDescent="0.2">
      <c r="B374" s="507" t="s">
        <v>106</v>
      </c>
      <c r="C374" s="508"/>
      <c r="D374" s="508"/>
      <c r="E374" s="508"/>
      <c r="F374" s="509"/>
      <c r="G374" s="507" t="s">
        <v>107</v>
      </c>
      <c r="H374" s="508"/>
      <c r="I374" s="508"/>
      <c r="J374" s="508"/>
      <c r="K374" s="508"/>
      <c r="L374" s="508"/>
      <c r="M374" s="508"/>
      <c r="N374" s="508"/>
      <c r="O374" s="508"/>
      <c r="P374" s="509"/>
      <c r="Q374" s="507" t="s">
        <v>108</v>
      </c>
      <c r="R374" s="508"/>
      <c r="S374" s="508"/>
      <c r="T374" s="509"/>
    </row>
    <row r="375" spans="2:20" ht="114.75" customHeight="1" x14ac:dyDescent="0.2">
      <c r="B375" s="495" t="s">
        <v>541</v>
      </c>
      <c r="C375" s="496"/>
      <c r="D375" s="496"/>
      <c r="E375" s="496"/>
      <c r="F375" s="497"/>
      <c r="G375" s="498" t="s">
        <v>364</v>
      </c>
      <c r="H375" s="499"/>
      <c r="I375" s="499"/>
      <c r="J375" s="499"/>
      <c r="K375" s="499"/>
      <c r="L375" s="499"/>
      <c r="M375" s="499"/>
      <c r="N375" s="499"/>
      <c r="O375" s="499"/>
      <c r="P375" s="500"/>
      <c r="Q375" s="498" t="s">
        <v>116</v>
      </c>
      <c r="R375" s="499"/>
      <c r="S375" s="499"/>
      <c r="T375" s="500"/>
    </row>
    <row r="376" spans="2:20" ht="13.9" customHeight="1" x14ac:dyDescent="0.2">
      <c r="G376" s="69"/>
      <c r="H376" s="69"/>
      <c r="I376" s="69"/>
      <c r="J376" s="69"/>
      <c r="K376" s="69"/>
      <c r="L376" s="69"/>
      <c r="M376" s="69"/>
      <c r="N376" s="69"/>
      <c r="O376" s="69"/>
      <c r="P376" s="69"/>
      <c r="Q376" s="70"/>
      <c r="R376" s="70"/>
    </row>
  </sheetData>
  <mergeCells count="990">
    <mergeCell ref="B108:E109"/>
    <mergeCell ref="B110:E110"/>
    <mergeCell ref="B97:C97"/>
    <mergeCell ref="D97:J97"/>
    <mergeCell ref="K97:R97"/>
    <mergeCell ref="S97:T97"/>
    <mergeCell ref="B98:C98"/>
    <mergeCell ref="D98:J98"/>
    <mergeCell ref="K98:R98"/>
    <mergeCell ref="S98:T98"/>
    <mergeCell ref="B99:C99"/>
    <mergeCell ref="D99:J99"/>
    <mergeCell ref="K99:R99"/>
    <mergeCell ref="S99:T99"/>
    <mergeCell ref="B100:C100"/>
    <mergeCell ref="D100:J100"/>
    <mergeCell ref="K100:R100"/>
    <mergeCell ref="S100:T100"/>
    <mergeCell ref="S106:T106"/>
    <mergeCell ref="S107:T107"/>
    <mergeCell ref="S108:T108"/>
    <mergeCell ref="S101:T101"/>
    <mergeCell ref="S102:T102"/>
    <mergeCell ref="S103:T103"/>
    <mergeCell ref="S104:T104"/>
    <mergeCell ref="B105:T105"/>
    <mergeCell ref="D101:J101"/>
    <mergeCell ref="K101:R101"/>
    <mergeCell ref="B101:C101"/>
    <mergeCell ref="B103:C103"/>
    <mergeCell ref="D103:J103"/>
    <mergeCell ref="K103:R103"/>
    <mergeCell ref="B104:C104"/>
    <mergeCell ref="B186:C186"/>
    <mergeCell ref="D186:E186"/>
    <mergeCell ref="F186:I186"/>
    <mergeCell ref="J186:T186"/>
    <mergeCell ref="F191:I191"/>
    <mergeCell ref="J191:T191"/>
    <mergeCell ref="B187:C187"/>
    <mergeCell ref="D187:E187"/>
    <mergeCell ref="F187:I187"/>
    <mergeCell ref="J187:T187"/>
    <mergeCell ref="C233:D233"/>
    <mergeCell ref="E233:F233"/>
    <mergeCell ref="G233:J233"/>
    <mergeCell ref="K233:T233"/>
    <mergeCell ref="G301:R302"/>
    <mergeCell ref="B191:C191"/>
    <mergeCell ref="D191:E191"/>
    <mergeCell ref="J188:T188"/>
    <mergeCell ref="K227:T227"/>
    <mergeCell ref="E226:F226"/>
    <mergeCell ref="G226:J226"/>
    <mergeCell ref="K226:T226"/>
    <mergeCell ref="E204:F204"/>
    <mergeCell ref="B195:C195"/>
    <mergeCell ref="D195:E195"/>
    <mergeCell ref="F195:I195"/>
    <mergeCell ref="J195:T195"/>
    <mergeCell ref="C210:D210"/>
    <mergeCell ref="C209:D209"/>
    <mergeCell ref="E209:F209"/>
    <mergeCell ref="B194:C194"/>
    <mergeCell ref="B372:T372"/>
    <mergeCell ref="C231:D231"/>
    <mergeCell ref="E231:F231"/>
    <mergeCell ref="G231:J231"/>
    <mergeCell ref="K231:T231"/>
    <mergeCell ref="C232:D232"/>
    <mergeCell ref="E232:F232"/>
    <mergeCell ref="G232:J232"/>
    <mergeCell ref="K232:T232"/>
    <mergeCell ref="F264:I264"/>
    <mergeCell ref="G209:J209"/>
    <mergeCell ref="K209:T209"/>
    <mergeCell ref="G210:J210"/>
    <mergeCell ref="K210:T210"/>
    <mergeCell ref="E208:F208"/>
    <mergeCell ref="D196:E196"/>
    <mergeCell ref="F196:I196"/>
    <mergeCell ref="J196:T196"/>
    <mergeCell ref="D197:E197"/>
    <mergeCell ref="F197:I197"/>
    <mergeCell ref="J197:T197"/>
    <mergeCell ref="C199:L199"/>
    <mergeCell ref="E212:F212"/>
    <mergeCell ref="G212:J212"/>
    <mergeCell ref="K212:T212"/>
    <mergeCell ref="C213:D213"/>
    <mergeCell ref="E215:F215"/>
    <mergeCell ref="K211:T211"/>
    <mergeCell ref="F201:G201"/>
    <mergeCell ref="H203:I203"/>
    <mergeCell ref="E203:F203"/>
    <mergeCell ref="G365:R365"/>
    <mergeCell ref="D179:E179"/>
    <mergeCell ref="B179:C179"/>
    <mergeCell ref="B180:C180"/>
    <mergeCell ref="B183:C183"/>
    <mergeCell ref="D183:E183"/>
    <mergeCell ref="F183:I183"/>
    <mergeCell ref="B184:C184"/>
    <mergeCell ref="D184:E184"/>
    <mergeCell ref="K228:T228"/>
    <mergeCell ref="C229:D229"/>
    <mergeCell ref="E229:F229"/>
    <mergeCell ref="G229:J229"/>
    <mergeCell ref="K229:T229"/>
    <mergeCell ref="C222:D222"/>
    <mergeCell ref="E222:F222"/>
    <mergeCell ref="G230:J230"/>
    <mergeCell ref="K230:T230"/>
    <mergeCell ref="D194:E194"/>
    <mergeCell ref="F194:I194"/>
    <mergeCell ref="J194:T194"/>
    <mergeCell ref="B198:B219"/>
    <mergeCell ref="E210:F210"/>
    <mergeCell ref="C214:D214"/>
    <mergeCell ref="G217:J217"/>
    <mergeCell ref="K219:T219"/>
    <mergeCell ref="E217:F217"/>
    <mergeCell ref="K213:T213"/>
    <mergeCell ref="B188:C188"/>
    <mergeCell ref="D188:E188"/>
    <mergeCell ref="F188:I188"/>
    <mergeCell ref="J192:T192"/>
    <mergeCell ref="B196:C196"/>
    <mergeCell ref="D193:E193"/>
    <mergeCell ref="F193:I193"/>
    <mergeCell ref="C206:L206"/>
    <mergeCell ref="G213:J213"/>
    <mergeCell ref="K214:T214"/>
    <mergeCell ref="E216:F216"/>
    <mergeCell ref="G216:J216"/>
    <mergeCell ref="C198:T198"/>
    <mergeCell ref="M200:T206"/>
    <mergeCell ref="C217:D217"/>
    <mergeCell ref="G211:J211"/>
    <mergeCell ref="C204:D204"/>
    <mergeCell ref="K203:L203"/>
    <mergeCell ref="J200:L200"/>
    <mergeCell ref="M199:T199"/>
    <mergeCell ref="C201:E201"/>
    <mergeCell ref="K215:T215"/>
    <mergeCell ref="E214:F214"/>
    <mergeCell ref="H200:I200"/>
    <mergeCell ref="J176:T176"/>
    <mergeCell ref="B171:C171"/>
    <mergeCell ref="D171:E171"/>
    <mergeCell ref="F171:I171"/>
    <mergeCell ref="J171:T171"/>
    <mergeCell ref="D172:E172"/>
    <mergeCell ref="F172:I172"/>
    <mergeCell ref="J172:T172"/>
    <mergeCell ref="B173:C173"/>
    <mergeCell ref="D173:E173"/>
    <mergeCell ref="D175:E175"/>
    <mergeCell ref="F175:I175"/>
    <mergeCell ref="J175:T175"/>
    <mergeCell ref="F173:I173"/>
    <mergeCell ref="J173:T173"/>
    <mergeCell ref="B174:C174"/>
    <mergeCell ref="J178:T178"/>
    <mergeCell ref="B177:C177"/>
    <mergeCell ref="F176:I176"/>
    <mergeCell ref="D174:E174"/>
    <mergeCell ref="F174:I174"/>
    <mergeCell ref="J177:T177"/>
    <mergeCell ref="B176:C176"/>
    <mergeCell ref="D176:E176"/>
    <mergeCell ref="B175:C175"/>
    <mergeCell ref="D177:E177"/>
    <mergeCell ref="F177:I177"/>
    <mergeCell ref="D178:E178"/>
    <mergeCell ref="B178:C178"/>
    <mergeCell ref="F178:I178"/>
    <mergeCell ref="B137:T137"/>
    <mergeCell ref="J174:T174"/>
    <mergeCell ref="F168:I168"/>
    <mergeCell ref="B172:C172"/>
    <mergeCell ref="B167:C167"/>
    <mergeCell ref="F170:I170"/>
    <mergeCell ref="J170:T170"/>
    <mergeCell ref="D167:E167"/>
    <mergeCell ref="K115:R115"/>
    <mergeCell ref="B114:T114"/>
    <mergeCell ref="D163:E163"/>
    <mergeCell ref="D166:E166"/>
    <mergeCell ref="J166:T166"/>
    <mergeCell ref="F166:I166"/>
    <mergeCell ref="I153:K153"/>
    <mergeCell ref="B151:T151"/>
    <mergeCell ref="E141:F141"/>
    <mergeCell ref="K135:R135"/>
    <mergeCell ref="K123:R123"/>
    <mergeCell ref="B116:C116"/>
    <mergeCell ref="B125:T125"/>
    <mergeCell ref="B126:T126"/>
    <mergeCell ref="B127:T127"/>
    <mergeCell ref="B128:T128"/>
    <mergeCell ref="B129:T129"/>
    <mergeCell ref="B166:C166"/>
    <mergeCell ref="F164:I164"/>
    <mergeCell ref="J164:T164"/>
    <mergeCell ref="F160:I161"/>
    <mergeCell ref="G154:H154"/>
    <mergeCell ref="D165:E165"/>
    <mergeCell ref="J165:T165"/>
    <mergeCell ref="B147:D147"/>
    <mergeCell ref="B146:D146"/>
    <mergeCell ref="E140:F140"/>
    <mergeCell ref="B139:K139"/>
    <mergeCell ref="E145:F147"/>
    <mergeCell ref="K145:K147"/>
    <mergeCell ref="E142:F142"/>
    <mergeCell ref="B141:D141"/>
    <mergeCell ref="B145:D145"/>
    <mergeCell ref="B140:D140"/>
    <mergeCell ref="L138:T149"/>
    <mergeCell ref="B148:D148"/>
    <mergeCell ref="B143:D143"/>
    <mergeCell ref="S111:T111"/>
    <mergeCell ref="B111:E112"/>
    <mergeCell ref="S130:T130"/>
    <mergeCell ref="S132:T132"/>
    <mergeCell ref="S131:T131"/>
    <mergeCell ref="D130:J130"/>
    <mergeCell ref="S133:T133"/>
    <mergeCell ref="K132:R132"/>
    <mergeCell ref="K133:R133"/>
    <mergeCell ref="B133:C133"/>
    <mergeCell ref="B124:C124"/>
    <mergeCell ref="D124:J124"/>
    <mergeCell ref="K124:R124"/>
    <mergeCell ref="K122:R122"/>
    <mergeCell ref="B123:C123"/>
    <mergeCell ref="E144:F144"/>
    <mergeCell ref="B136:T136"/>
    <mergeCell ref="S134:T134"/>
    <mergeCell ref="K118:R118"/>
    <mergeCell ref="E74:I74"/>
    <mergeCell ref="J74:R74"/>
    <mergeCell ref="E81:I81"/>
    <mergeCell ref="J81:R81"/>
    <mergeCell ref="S81:T81"/>
    <mergeCell ref="S85:T85"/>
    <mergeCell ref="S82:T82"/>
    <mergeCell ref="E72:I72"/>
    <mergeCell ref="J72:R72"/>
    <mergeCell ref="S72:T72"/>
    <mergeCell ref="C72:D72"/>
    <mergeCell ref="B73:B80"/>
    <mergeCell ref="E85:I85"/>
    <mergeCell ref="E82:I82"/>
    <mergeCell ref="J76:R76"/>
    <mergeCell ref="J82:R82"/>
    <mergeCell ref="J73:R73"/>
    <mergeCell ref="E78:I78"/>
    <mergeCell ref="S73:T73"/>
    <mergeCell ref="S78:T78"/>
    <mergeCell ref="E75:I75"/>
    <mergeCell ref="E80:I80"/>
    <mergeCell ref="J80:R80"/>
    <mergeCell ref="S80:T80"/>
    <mergeCell ref="C73:D80"/>
    <mergeCell ref="J75:R75"/>
    <mergeCell ref="E79:I79"/>
    <mergeCell ref="J78:R78"/>
    <mergeCell ref="S75:T75"/>
    <mergeCell ref="S77:T77"/>
    <mergeCell ref="S83:T83"/>
    <mergeCell ref="S79:T79"/>
    <mergeCell ref="B57:B67"/>
    <mergeCell ref="E93:I93"/>
    <mergeCell ref="J92:R92"/>
    <mergeCell ref="J93:R93"/>
    <mergeCell ref="S93:T93"/>
    <mergeCell ref="C81:D83"/>
    <mergeCell ref="E73:I73"/>
    <mergeCell ref="C92:D92"/>
    <mergeCell ref="C93:D93"/>
    <mergeCell ref="E91:I91"/>
    <mergeCell ref="E68:H68"/>
    <mergeCell ref="I66:R66"/>
    <mergeCell ref="S66:T66"/>
    <mergeCell ref="B70:T70"/>
    <mergeCell ref="B71:T71"/>
    <mergeCell ref="E66:H66"/>
    <mergeCell ref="S67:T67"/>
    <mergeCell ref="B68:B69"/>
    <mergeCell ref="C68:D69"/>
    <mergeCell ref="I67:R67"/>
    <mergeCell ref="E69:H69"/>
    <mergeCell ref="I69:R69"/>
    <mergeCell ref="E67:H67"/>
    <mergeCell ref="I68:R68"/>
    <mergeCell ref="S68:T68"/>
    <mergeCell ref="S69:T69"/>
    <mergeCell ref="S92:T92"/>
    <mergeCell ref="E89:I89"/>
    <mergeCell ref="B81:B83"/>
    <mergeCell ref="E86:I86"/>
    <mergeCell ref="J86:R86"/>
    <mergeCell ref="S74:T74"/>
    <mergeCell ref="E92:I92"/>
    <mergeCell ref="E88:I88"/>
    <mergeCell ref="S89:T89"/>
    <mergeCell ref="S91:T91"/>
    <mergeCell ref="S90:T90"/>
    <mergeCell ref="E87:I87"/>
    <mergeCell ref="E90:I90"/>
    <mergeCell ref="B84:B91"/>
    <mergeCell ref="J89:R89"/>
    <mergeCell ref="S84:T84"/>
    <mergeCell ref="S87:T87"/>
    <mergeCell ref="J88:R88"/>
    <mergeCell ref="C84:D91"/>
    <mergeCell ref="D95:J95"/>
    <mergeCell ref="K95:R95"/>
    <mergeCell ref="S95:T95"/>
    <mergeCell ref="S88:T88"/>
    <mergeCell ref="S86:T86"/>
    <mergeCell ref="J87:R87"/>
    <mergeCell ref="J91:R91"/>
    <mergeCell ref="J90:R90"/>
    <mergeCell ref="J85:R85"/>
    <mergeCell ref="E52:H52"/>
    <mergeCell ref="I49:R49"/>
    <mergeCell ref="S49:T49"/>
    <mergeCell ref="S47:T47"/>
    <mergeCell ref="I52:R52"/>
    <mergeCell ref="S52:T52"/>
    <mergeCell ref="S53:T53"/>
    <mergeCell ref="I50:R50"/>
    <mergeCell ref="S50:T50"/>
    <mergeCell ref="S45:T45"/>
    <mergeCell ref="E48:H48"/>
    <mergeCell ref="I45:R45"/>
    <mergeCell ref="E53:H53"/>
    <mergeCell ref="I56:R56"/>
    <mergeCell ref="S56:T56"/>
    <mergeCell ref="C46:D56"/>
    <mergeCell ref="C57:D67"/>
    <mergeCell ref="E58:H58"/>
    <mergeCell ref="I58:R58"/>
    <mergeCell ref="E64:H64"/>
    <mergeCell ref="E62:H62"/>
    <mergeCell ref="S57:T57"/>
    <mergeCell ref="S63:T63"/>
    <mergeCell ref="S59:T59"/>
    <mergeCell ref="S60:T60"/>
    <mergeCell ref="I62:R62"/>
    <mergeCell ref="S61:T61"/>
    <mergeCell ref="S58:T58"/>
    <mergeCell ref="S62:T62"/>
    <mergeCell ref="I65:R65"/>
    <mergeCell ref="I63:R63"/>
    <mergeCell ref="E59:H59"/>
    <mergeCell ref="C45:D45"/>
    <mergeCell ref="E46:H46"/>
    <mergeCell ref="I46:R46"/>
    <mergeCell ref="S46:T46"/>
    <mergeCell ref="B46:B56"/>
    <mergeCell ref="I47:R47"/>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M40:R40"/>
    <mergeCell ref="I51:R51"/>
    <mergeCell ref="F35:I36"/>
    <mergeCell ref="B33:E34"/>
    <mergeCell ref="O30:Q30"/>
    <mergeCell ref="R30:T30"/>
    <mergeCell ref="F29:I29"/>
    <mergeCell ref="B29:E29"/>
    <mergeCell ref="O29:Q29"/>
    <mergeCell ref="E50:H50"/>
    <mergeCell ref="S48:T48"/>
    <mergeCell ref="E49:H49"/>
    <mergeCell ref="E51:H51"/>
    <mergeCell ref="S51:T51"/>
    <mergeCell ref="I48:R48"/>
    <mergeCell ref="E47:H47"/>
    <mergeCell ref="E45:H45"/>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S365:T365"/>
    <mergeCell ref="G364:R364"/>
    <mergeCell ref="S364:T364"/>
    <mergeCell ref="B363:F363"/>
    <mergeCell ref="B358:F358"/>
    <mergeCell ref="G358:R358"/>
    <mergeCell ref="G350:R350"/>
    <mergeCell ref="G351:R352"/>
    <mergeCell ref="G353:R353"/>
    <mergeCell ref="B354:F354"/>
    <mergeCell ref="V293:W293"/>
    <mergeCell ref="B291:T291"/>
    <mergeCell ref="B292:F292"/>
    <mergeCell ref="G292:R292"/>
    <mergeCell ref="S292:T292"/>
    <mergeCell ref="G300:R300"/>
    <mergeCell ref="S300:T300"/>
    <mergeCell ref="B300:F300"/>
    <mergeCell ref="B297:F297"/>
    <mergeCell ref="G297:R297"/>
    <mergeCell ref="S297:T297"/>
    <mergeCell ref="B295:F295"/>
    <mergeCell ref="S296:T296"/>
    <mergeCell ref="B294:F294"/>
    <mergeCell ref="G294:R294"/>
    <mergeCell ref="G295:R295"/>
    <mergeCell ref="S295:T295"/>
    <mergeCell ref="G323:R323"/>
    <mergeCell ref="G319:R319"/>
    <mergeCell ref="G318:R318"/>
    <mergeCell ref="G315:R315"/>
    <mergeCell ref="W305:X349"/>
    <mergeCell ref="G306:R306"/>
    <mergeCell ref="G307:R307"/>
    <mergeCell ref="G308:R308"/>
    <mergeCell ref="G309:R309"/>
    <mergeCell ref="G310:R310"/>
    <mergeCell ref="G311:R311"/>
    <mergeCell ref="G314:R314"/>
    <mergeCell ref="G344:R344"/>
    <mergeCell ref="G345:R345"/>
    <mergeCell ref="G346:R346"/>
    <mergeCell ref="G342:R342"/>
    <mergeCell ref="G341:R341"/>
    <mergeCell ref="G340:R340"/>
    <mergeCell ref="G343:R343"/>
    <mergeCell ref="G339:R339"/>
    <mergeCell ref="G331:R331"/>
    <mergeCell ref="G332:R332"/>
    <mergeCell ref="G325:R325"/>
    <mergeCell ref="G324:R324"/>
    <mergeCell ref="G321:R322"/>
    <mergeCell ref="G312:R312"/>
    <mergeCell ref="G313:R313"/>
    <mergeCell ref="G328:R329"/>
    <mergeCell ref="G333:R333"/>
    <mergeCell ref="G334:R334"/>
    <mergeCell ref="G316:R317"/>
    <mergeCell ref="G320:R320"/>
    <mergeCell ref="B305:F353"/>
    <mergeCell ref="E254:F254"/>
    <mergeCell ref="J272:L272"/>
    <mergeCell ref="J280:K280"/>
    <mergeCell ref="F273:G273"/>
    <mergeCell ref="B264:C264"/>
    <mergeCell ref="D263:E263"/>
    <mergeCell ref="J264:T264"/>
    <mergeCell ref="B260:F260"/>
    <mergeCell ref="I260:J260"/>
    <mergeCell ref="L260:T260"/>
    <mergeCell ref="J267:T267"/>
    <mergeCell ref="S303:T303"/>
    <mergeCell ref="B257:C257"/>
    <mergeCell ref="G327:R327"/>
    <mergeCell ref="C284:T284"/>
    <mergeCell ref="C280:G280"/>
    <mergeCell ref="C282:D282"/>
    <mergeCell ref="G326:R326"/>
    <mergeCell ref="G305:R305"/>
    <mergeCell ref="B299:F299"/>
    <mergeCell ref="S304:T304"/>
    <mergeCell ref="G330:R330"/>
    <mergeCell ref="B265:C265"/>
    <mergeCell ref="L253:T259"/>
    <mergeCell ref="G254:H254"/>
    <mergeCell ref="D264:E264"/>
    <mergeCell ref="D265:E265"/>
    <mergeCell ref="F265:I265"/>
    <mergeCell ref="J265:T265"/>
    <mergeCell ref="B263:C263"/>
    <mergeCell ref="H277:L277"/>
    <mergeCell ref="B375:F375"/>
    <mergeCell ref="G375:P375"/>
    <mergeCell ref="Q375:T375"/>
    <mergeCell ref="B371:T371"/>
    <mergeCell ref="B373:Q373"/>
    <mergeCell ref="R373:T373"/>
    <mergeCell ref="B367:F367"/>
    <mergeCell ref="G367:R367"/>
    <mergeCell ref="S367:T367"/>
    <mergeCell ref="B374:F374"/>
    <mergeCell ref="G374:P374"/>
    <mergeCell ref="Q374:T374"/>
    <mergeCell ref="B369:F369"/>
    <mergeCell ref="G369:R369"/>
    <mergeCell ref="S369:T369"/>
    <mergeCell ref="G335:R336"/>
    <mergeCell ref="G357:R357"/>
    <mergeCell ref="B357:F357"/>
    <mergeCell ref="G356:R356"/>
    <mergeCell ref="G347:R347"/>
    <mergeCell ref="B356:F356"/>
    <mergeCell ref="G368:R368"/>
    <mergeCell ref="S368:T368"/>
    <mergeCell ref="G354:R354"/>
    <mergeCell ref="G337:R338"/>
    <mergeCell ref="G348:R348"/>
    <mergeCell ref="B359:F359"/>
    <mergeCell ref="G359:R359"/>
    <mergeCell ref="B360:F360"/>
    <mergeCell ref="G360:R360"/>
    <mergeCell ref="S354:T360"/>
    <mergeCell ref="B368:F368"/>
    <mergeCell ref="B366:F366"/>
    <mergeCell ref="G366:R366"/>
    <mergeCell ref="S366:T366"/>
    <mergeCell ref="G363:R363"/>
    <mergeCell ref="S363:T363"/>
    <mergeCell ref="B364:F364"/>
    <mergeCell ref="B365:F365"/>
    <mergeCell ref="B304:F304"/>
    <mergeCell ref="C273:E273"/>
    <mergeCell ref="F274:G274"/>
    <mergeCell ref="C274:E274"/>
    <mergeCell ref="G304:R304"/>
    <mergeCell ref="H274:I274"/>
    <mergeCell ref="C285:L285"/>
    <mergeCell ref="B296:F296"/>
    <mergeCell ref="M280:T280"/>
    <mergeCell ref="C278:L278"/>
    <mergeCell ref="J274:L274"/>
    <mergeCell ref="G293:R293"/>
    <mergeCell ref="M285:T285"/>
    <mergeCell ref="S299:T299"/>
    <mergeCell ref="S294:T294"/>
    <mergeCell ref="G296:R296"/>
    <mergeCell ref="M279:T279"/>
    <mergeCell ref="G349:R349"/>
    <mergeCell ref="B361:T361"/>
    <mergeCell ref="B362:F362"/>
    <mergeCell ref="G362:R362"/>
    <mergeCell ref="S362:T362"/>
    <mergeCell ref="G355:R355"/>
    <mergeCell ref="B355:F355"/>
    <mergeCell ref="S305:T349"/>
    <mergeCell ref="J279:K279"/>
    <mergeCell ref="E276:F276"/>
    <mergeCell ref="B303:F303"/>
    <mergeCell ref="G303:R303"/>
    <mergeCell ref="B284:B289"/>
    <mergeCell ref="M286:T287"/>
    <mergeCell ref="C288:F288"/>
    <mergeCell ref="C289:D289"/>
    <mergeCell ref="E289:F289"/>
    <mergeCell ref="G299:R299"/>
    <mergeCell ref="M271:T271"/>
    <mergeCell ref="E277:F277"/>
    <mergeCell ref="F287:G287"/>
    <mergeCell ref="H287:I287"/>
    <mergeCell ref="J287:L287"/>
    <mergeCell ref="G288:J289"/>
    <mergeCell ref="F286:G286"/>
    <mergeCell ref="H286:I286"/>
    <mergeCell ref="J286:L286"/>
    <mergeCell ref="B290:T290"/>
    <mergeCell ref="K288:T289"/>
    <mergeCell ref="B298:T298"/>
    <mergeCell ref="F272:G272"/>
    <mergeCell ref="C271:L271"/>
    <mergeCell ref="H276:L276"/>
    <mergeCell ref="H273:I273"/>
    <mergeCell ref="G281:J282"/>
    <mergeCell ref="K281:T282"/>
    <mergeCell ref="E282:F282"/>
    <mergeCell ref="S293:T293"/>
    <mergeCell ref="H280:I280"/>
    <mergeCell ref="B283:T283"/>
    <mergeCell ref="C287:E287"/>
    <mergeCell ref="B293:F293"/>
    <mergeCell ref="B270:B282"/>
    <mergeCell ref="C281:F281"/>
    <mergeCell ref="C286:E286"/>
    <mergeCell ref="B301:F302"/>
    <mergeCell ref="S301:T302"/>
    <mergeCell ref="B269:T269"/>
    <mergeCell ref="C279:G279"/>
    <mergeCell ref="C241:D241"/>
    <mergeCell ref="C245:E245"/>
    <mergeCell ref="K241:L241"/>
    <mergeCell ref="I254:K254"/>
    <mergeCell ref="D256:E256"/>
    <mergeCell ref="H272:I272"/>
    <mergeCell ref="H279:I279"/>
    <mergeCell ref="C277:D277"/>
    <mergeCell ref="J273:L273"/>
    <mergeCell ref="C270:T270"/>
    <mergeCell ref="M272:T278"/>
    <mergeCell ref="C272:E272"/>
    <mergeCell ref="C276:D276"/>
    <mergeCell ref="F267:I267"/>
    <mergeCell ref="B267:C267"/>
    <mergeCell ref="I253:K253"/>
    <mergeCell ref="B268:T268"/>
    <mergeCell ref="D267:E267"/>
    <mergeCell ref="J262:T263"/>
    <mergeCell ref="B262:E262"/>
    <mergeCell ref="B266:C266"/>
    <mergeCell ref="F266:I266"/>
    <mergeCell ref="G261:H261"/>
    <mergeCell ref="B261:F261"/>
    <mergeCell ref="L261:T261"/>
    <mergeCell ref="K242:L242"/>
    <mergeCell ref="C239:E239"/>
    <mergeCell ref="C246:T246"/>
    <mergeCell ref="C238:E238"/>
    <mergeCell ref="B255:K255"/>
    <mergeCell ref="M249:T249"/>
    <mergeCell ref="C242:D242"/>
    <mergeCell ref="H241:I241"/>
    <mergeCell ref="C244:L244"/>
    <mergeCell ref="G245:H245"/>
    <mergeCell ref="E241:F241"/>
    <mergeCell ref="B236:B249"/>
    <mergeCell ref="J238:L238"/>
    <mergeCell ref="L252:T252"/>
    <mergeCell ref="H238:I238"/>
    <mergeCell ref="G253:H253"/>
    <mergeCell ref="C248:D248"/>
    <mergeCell ref="E248:F248"/>
    <mergeCell ref="B253:D253"/>
    <mergeCell ref="H239:I239"/>
    <mergeCell ref="E242:F242"/>
    <mergeCell ref="J245:K245"/>
    <mergeCell ref="B251:T251"/>
    <mergeCell ref="H242:I242"/>
    <mergeCell ref="C236:T236"/>
    <mergeCell ref="C249:D249"/>
    <mergeCell ref="G256:K256"/>
    <mergeCell ref="M237:T245"/>
    <mergeCell ref="C237:L237"/>
    <mergeCell ref="F238:G238"/>
    <mergeCell ref="F262:I263"/>
    <mergeCell ref="E249:F249"/>
    <mergeCell ref="J266:T266"/>
    <mergeCell ref="D266:E266"/>
    <mergeCell ref="I261:J261"/>
    <mergeCell ref="C223:D223"/>
    <mergeCell ref="E223:F223"/>
    <mergeCell ref="G223:J223"/>
    <mergeCell ref="K223:T223"/>
    <mergeCell ref="B256:C256"/>
    <mergeCell ref="B259:K259"/>
    <mergeCell ref="D257:E257"/>
    <mergeCell ref="B258:K258"/>
    <mergeCell ref="G257:K257"/>
    <mergeCell ref="J247:L248"/>
    <mergeCell ref="J249:L249"/>
    <mergeCell ref="C224:D224"/>
    <mergeCell ref="E224:F224"/>
    <mergeCell ref="G224:J224"/>
    <mergeCell ref="K224:T224"/>
    <mergeCell ref="B254:D254"/>
    <mergeCell ref="K225:T225"/>
    <mergeCell ref="C226:D226"/>
    <mergeCell ref="C230:D230"/>
    <mergeCell ref="C228:D228"/>
    <mergeCell ref="E228:F228"/>
    <mergeCell ref="G228:J228"/>
    <mergeCell ref="C227:D227"/>
    <mergeCell ref="E227:F227"/>
    <mergeCell ref="G227:J227"/>
    <mergeCell ref="K234:T234"/>
    <mergeCell ref="E253:F253"/>
    <mergeCell ref="B155:K155"/>
    <mergeCell ref="I61:R61"/>
    <mergeCell ref="E55:H55"/>
    <mergeCell ref="I55:R55"/>
    <mergeCell ref="E54:H54"/>
    <mergeCell ref="I54:R54"/>
    <mergeCell ref="E60:H60"/>
    <mergeCell ref="I60:R60"/>
    <mergeCell ref="J179:T179"/>
    <mergeCell ref="D180:E180"/>
    <mergeCell ref="G260:H260"/>
    <mergeCell ref="C208:D208"/>
    <mergeCell ref="G214:J214"/>
    <mergeCell ref="G219:J219"/>
    <mergeCell ref="C218:D218"/>
    <mergeCell ref="S54:T54"/>
    <mergeCell ref="E56:H56"/>
    <mergeCell ref="S55:T55"/>
    <mergeCell ref="I59:R59"/>
    <mergeCell ref="S64:T64"/>
    <mergeCell ref="S65:T65"/>
    <mergeCell ref="E84:I84"/>
    <mergeCell ref="J84:R84"/>
    <mergeCell ref="E83:I83"/>
    <mergeCell ref="J83:R83"/>
    <mergeCell ref="J79:R79"/>
    <mergeCell ref="S76:T76"/>
    <mergeCell ref="E77:I77"/>
    <mergeCell ref="J77:R77"/>
    <mergeCell ref="J239:L239"/>
    <mergeCell ref="E76:I76"/>
    <mergeCell ref="B94:T94"/>
    <mergeCell ref="B235:T235"/>
    <mergeCell ref="B252:K252"/>
    <mergeCell ref="C225:D225"/>
    <mergeCell ref="E225:F225"/>
    <mergeCell ref="G225:J225"/>
    <mergeCell ref="C219:D219"/>
    <mergeCell ref="K218:T218"/>
    <mergeCell ref="S135:T135"/>
    <mergeCell ref="B142:D142"/>
    <mergeCell ref="B157:C157"/>
    <mergeCell ref="K220:T220"/>
    <mergeCell ref="C221:D221"/>
    <mergeCell ref="G221:J221"/>
    <mergeCell ref="K221:T221"/>
    <mergeCell ref="E143:F143"/>
    <mergeCell ref="B152:K152"/>
    <mergeCell ref="E148:F148"/>
    <mergeCell ref="B144:D144"/>
    <mergeCell ref="B159:K159"/>
    <mergeCell ref="B160:E160"/>
    <mergeCell ref="L152:T159"/>
    <mergeCell ref="B153:D153"/>
    <mergeCell ref="E153:F153"/>
    <mergeCell ref="B150:T150"/>
    <mergeCell ref="G222:J222"/>
    <mergeCell ref="I154:K154"/>
    <mergeCell ref="K217:T217"/>
    <mergeCell ref="E219:F219"/>
    <mergeCell ref="G220:J220"/>
    <mergeCell ref="F162:I162"/>
    <mergeCell ref="D162:E162"/>
    <mergeCell ref="F163:I163"/>
    <mergeCell ref="J160:T161"/>
    <mergeCell ref="B165:C165"/>
    <mergeCell ref="K222:T222"/>
    <mergeCell ref="B192:C192"/>
    <mergeCell ref="D192:E192"/>
    <mergeCell ref="G218:J218"/>
    <mergeCell ref="F200:G200"/>
    <mergeCell ref="K216:T216"/>
    <mergeCell ref="G207:J208"/>
    <mergeCell ref="C203:D203"/>
    <mergeCell ref="B156:C156"/>
    <mergeCell ref="D156:E156"/>
    <mergeCell ref="J156:K156"/>
    <mergeCell ref="G156:H156"/>
    <mergeCell ref="B158:K158"/>
    <mergeCell ref="G157:K157"/>
    <mergeCell ref="B163:C163"/>
    <mergeCell ref="J162:T162"/>
    <mergeCell ref="D164:E164"/>
    <mergeCell ref="B162:C162"/>
    <mergeCell ref="J163:T163"/>
    <mergeCell ref="B164:C164"/>
    <mergeCell ref="F165:I165"/>
    <mergeCell ref="J167:T167"/>
    <mergeCell ref="D168:E168"/>
    <mergeCell ref="B168:C168"/>
    <mergeCell ref="B169:C169"/>
    <mergeCell ref="D169:E169"/>
    <mergeCell ref="F169:I169"/>
    <mergeCell ref="J169:T169"/>
    <mergeCell ref="J168:T168"/>
    <mergeCell ref="B170:C170"/>
    <mergeCell ref="D170:E170"/>
    <mergeCell ref="F167:I167"/>
    <mergeCell ref="K131:R131"/>
    <mergeCell ref="B131:C131"/>
    <mergeCell ref="D131:J131"/>
    <mergeCell ref="B115:C115"/>
    <mergeCell ref="S115:T115"/>
    <mergeCell ref="D115:J115"/>
    <mergeCell ref="S124:T124"/>
    <mergeCell ref="S123:T123"/>
    <mergeCell ref="C216:D216"/>
    <mergeCell ref="C212:D212"/>
    <mergeCell ref="C220:D220"/>
    <mergeCell ref="E220:F220"/>
    <mergeCell ref="E221:F221"/>
    <mergeCell ref="C247:F247"/>
    <mergeCell ref="B250:T250"/>
    <mergeCell ref="G249:I249"/>
    <mergeCell ref="M247:T248"/>
    <mergeCell ref="G247:I248"/>
    <mergeCell ref="F239:G239"/>
    <mergeCell ref="F184:I184"/>
    <mergeCell ref="J183:T183"/>
    <mergeCell ref="J184:T184"/>
    <mergeCell ref="B190:C190"/>
    <mergeCell ref="D190:E190"/>
    <mergeCell ref="F190:I190"/>
    <mergeCell ref="J190:T190"/>
    <mergeCell ref="H201:I201"/>
    <mergeCell ref="C234:D234"/>
    <mergeCell ref="E234:F234"/>
    <mergeCell ref="G234:J234"/>
    <mergeCell ref="E230:F230"/>
    <mergeCell ref="E211:F211"/>
    <mergeCell ref="G112:R112"/>
    <mergeCell ref="B106:E106"/>
    <mergeCell ref="B107:E107"/>
    <mergeCell ref="G108:R108"/>
    <mergeCell ref="G109:R109"/>
    <mergeCell ref="G110:R110"/>
    <mergeCell ref="G111:R111"/>
    <mergeCell ref="G106:R106"/>
    <mergeCell ref="G107:R107"/>
    <mergeCell ref="B130:C130"/>
    <mergeCell ref="K130:R130"/>
    <mergeCell ref="S109:T109"/>
    <mergeCell ref="S110:T110"/>
    <mergeCell ref="F179:I179"/>
    <mergeCell ref="B132:C132"/>
    <mergeCell ref="D132:J132"/>
    <mergeCell ref="G153:H153"/>
    <mergeCell ref="B154:D154"/>
    <mergeCell ref="E154:F154"/>
    <mergeCell ref="B161:C161"/>
    <mergeCell ref="D161:E161"/>
    <mergeCell ref="D157:E157"/>
    <mergeCell ref="D133:J133"/>
    <mergeCell ref="D123:J123"/>
    <mergeCell ref="B135:C135"/>
    <mergeCell ref="D135:J135"/>
    <mergeCell ref="K116:R116"/>
    <mergeCell ref="B134:C134"/>
    <mergeCell ref="D134:J134"/>
    <mergeCell ref="K134:R134"/>
    <mergeCell ref="E218:F218"/>
    <mergeCell ref="K207:T208"/>
    <mergeCell ref="C200:E200"/>
    <mergeCell ref="C207:F207"/>
    <mergeCell ref="E213:F213"/>
    <mergeCell ref="C211:D211"/>
    <mergeCell ref="B189:C189"/>
    <mergeCell ref="D189:E189"/>
    <mergeCell ref="F180:I180"/>
    <mergeCell ref="J180:T180"/>
    <mergeCell ref="B182:C182"/>
    <mergeCell ref="F189:I189"/>
    <mergeCell ref="J189:T189"/>
    <mergeCell ref="B197:C197"/>
    <mergeCell ref="J185:T185"/>
    <mergeCell ref="B185:C185"/>
    <mergeCell ref="D185:E185"/>
    <mergeCell ref="F185:I185"/>
    <mergeCell ref="B181:C181"/>
    <mergeCell ref="D181:E181"/>
    <mergeCell ref="F181:I181"/>
    <mergeCell ref="J181:T181"/>
    <mergeCell ref="J182:T182"/>
    <mergeCell ref="J193:T193"/>
    <mergeCell ref="J201:L201"/>
    <mergeCell ref="D182:E182"/>
    <mergeCell ref="F182:I182"/>
    <mergeCell ref="C215:D215"/>
    <mergeCell ref="H204:L204"/>
    <mergeCell ref="G215:J215"/>
    <mergeCell ref="F192:I192"/>
    <mergeCell ref="B193:C193"/>
    <mergeCell ref="I53:R53"/>
    <mergeCell ref="E57:H57"/>
    <mergeCell ref="I64:R64"/>
    <mergeCell ref="B39:H39"/>
    <mergeCell ref="I39:J39"/>
    <mergeCell ref="K39:L39"/>
    <mergeCell ref="M39:R39"/>
    <mergeCell ref="B102:C102"/>
    <mergeCell ref="D102:J102"/>
    <mergeCell ref="K102:R102"/>
    <mergeCell ref="B96:C96"/>
    <mergeCell ref="D96:J96"/>
    <mergeCell ref="I57:R57"/>
    <mergeCell ref="E63:H63"/>
    <mergeCell ref="E65:H65"/>
    <mergeCell ref="E61:H61"/>
    <mergeCell ref="B95:C95"/>
    <mergeCell ref="B43:T43"/>
    <mergeCell ref="B44:T44"/>
    <mergeCell ref="B41:H41"/>
    <mergeCell ref="I41:J41"/>
    <mergeCell ref="K41:L41"/>
    <mergeCell ref="M41:R41"/>
    <mergeCell ref="D104:J104"/>
    <mergeCell ref="K104:R104"/>
    <mergeCell ref="B40:H40"/>
    <mergeCell ref="I40:J40"/>
    <mergeCell ref="K40:L40"/>
    <mergeCell ref="K96:R96"/>
    <mergeCell ref="S112:T112"/>
    <mergeCell ref="S122:T122"/>
    <mergeCell ref="S116:T116"/>
    <mergeCell ref="B122:C122"/>
    <mergeCell ref="D122:J122"/>
    <mergeCell ref="D116:J116"/>
    <mergeCell ref="S96:T96"/>
    <mergeCell ref="K117:R117"/>
    <mergeCell ref="K119:R119"/>
    <mergeCell ref="K120:R120"/>
    <mergeCell ref="K121:R121"/>
    <mergeCell ref="B117:C117"/>
    <mergeCell ref="D117:J117"/>
    <mergeCell ref="S117:T117"/>
    <mergeCell ref="B118:C118"/>
    <mergeCell ref="D118:J118"/>
    <mergeCell ref="S118:T118"/>
    <mergeCell ref="B119:C119"/>
    <mergeCell ref="D119:J119"/>
    <mergeCell ref="S119:T119"/>
    <mergeCell ref="B120:C120"/>
    <mergeCell ref="D120:J120"/>
    <mergeCell ref="S120:T120"/>
    <mergeCell ref="B121:C121"/>
    <mergeCell ref="D121:J121"/>
    <mergeCell ref="S121:T121"/>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85" zoomScaleNormal="85" workbookViewId="0">
      <selection activeCell="E22" sqref="E22"/>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6"/>
    </row>
    <row r="2" spans="2:19" ht="14.25" customHeight="1" x14ac:dyDescent="0.2">
      <c r="B2" s="738" t="s">
        <v>327</v>
      </c>
      <c r="C2" s="739"/>
      <c r="D2" s="739"/>
      <c r="E2" s="739"/>
      <c r="F2" s="739"/>
      <c r="G2" s="739"/>
      <c r="H2" s="739"/>
      <c r="I2" s="740"/>
      <c r="J2" s="172"/>
      <c r="K2" s="744" t="s">
        <v>327</v>
      </c>
      <c r="L2" s="745"/>
      <c r="M2" s="745"/>
      <c r="N2" s="745"/>
      <c r="O2" s="745"/>
      <c r="P2" s="745"/>
      <c r="Q2" s="745"/>
      <c r="R2" s="745"/>
      <c r="S2" s="746"/>
    </row>
    <row r="3" spans="2:19" ht="34.5" customHeight="1" x14ac:dyDescent="0.2">
      <c r="B3" s="741"/>
      <c r="C3" s="742"/>
      <c r="D3" s="742"/>
      <c r="E3" s="742"/>
      <c r="F3" s="742"/>
      <c r="G3" s="742"/>
      <c r="H3" s="742"/>
      <c r="I3" s="743"/>
      <c r="J3" s="172"/>
      <c r="K3" s="747"/>
      <c r="L3" s="748"/>
      <c r="M3" s="748"/>
      <c r="N3" s="748"/>
      <c r="O3" s="748"/>
      <c r="P3" s="748"/>
      <c r="Q3" s="748"/>
      <c r="R3" s="748"/>
      <c r="S3" s="749"/>
    </row>
    <row r="4" spans="2:19" ht="27.75" customHeight="1" x14ac:dyDescent="0.2">
      <c r="B4" s="750" t="s">
        <v>328</v>
      </c>
      <c r="C4" s="751"/>
      <c r="D4" s="751"/>
      <c r="E4" s="751"/>
      <c r="F4" s="752"/>
      <c r="G4" s="157" t="s">
        <v>581</v>
      </c>
      <c r="H4" s="158" t="s">
        <v>2</v>
      </c>
      <c r="I4" s="159" t="s">
        <v>0</v>
      </c>
      <c r="J4" s="173"/>
      <c r="K4" s="756" t="s">
        <v>328</v>
      </c>
      <c r="L4" s="756"/>
      <c r="M4" s="756"/>
      <c r="N4" s="756"/>
      <c r="O4" s="756"/>
      <c r="P4" s="757" t="s">
        <v>1265</v>
      </c>
      <c r="Q4" s="757"/>
      <c r="R4" s="158" t="s">
        <v>0</v>
      </c>
      <c r="S4" s="265" t="s">
        <v>2</v>
      </c>
    </row>
    <row r="5" spans="2:19" ht="27.75" customHeight="1" x14ac:dyDescent="0.25">
      <c r="B5" s="753"/>
      <c r="C5" s="754"/>
      <c r="D5" s="754"/>
      <c r="E5" s="754"/>
      <c r="F5" s="755"/>
      <c r="G5" s="160" t="s">
        <v>608</v>
      </c>
      <c r="H5" s="161">
        <v>3</v>
      </c>
      <c r="I5" s="162" t="s">
        <v>329</v>
      </c>
      <c r="J5" s="174"/>
      <c r="K5" s="756"/>
      <c r="L5" s="756"/>
      <c r="M5" s="756"/>
      <c r="N5" s="756"/>
      <c r="O5" s="756"/>
      <c r="P5" s="758" t="s">
        <v>582</v>
      </c>
      <c r="Q5" s="758"/>
      <c r="R5" s="161" t="s">
        <v>330</v>
      </c>
      <c r="S5" s="266">
        <v>4</v>
      </c>
    </row>
    <row r="6" spans="2:19" ht="33.75" customHeight="1" x14ac:dyDescent="0.2">
      <c r="B6" s="720" t="s">
        <v>331</v>
      </c>
      <c r="C6" s="721"/>
      <c r="D6" s="721"/>
      <c r="E6" s="721"/>
      <c r="F6" s="721"/>
      <c r="G6" s="721"/>
      <c r="H6" s="722"/>
      <c r="I6" s="723"/>
      <c r="J6" s="173"/>
      <c r="K6" s="724" t="s">
        <v>332</v>
      </c>
      <c r="L6" s="725"/>
      <c r="M6" s="725"/>
      <c r="N6" s="725"/>
      <c r="O6" s="725"/>
      <c r="P6" s="725"/>
      <c r="Q6" s="725"/>
      <c r="R6" s="725"/>
      <c r="S6" s="726"/>
    </row>
    <row r="7" spans="2:19" ht="15" customHeight="1" x14ac:dyDescent="0.2">
      <c r="B7" s="727" t="s">
        <v>333</v>
      </c>
      <c r="C7" s="728"/>
      <c r="D7" s="730">
        <v>1</v>
      </c>
      <c r="E7" s="730">
        <v>2</v>
      </c>
      <c r="F7" s="730">
        <v>3</v>
      </c>
      <c r="G7" s="732" t="s">
        <v>334</v>
      </c>
      <c r="H7" s="734" t="s">
        <v>97</v>
      </c>
      <c r="I7" s="723"/>
      <c r="J7" s="173"/>
      <c r="K7" s="736" t="s">
        <v>1266</v>
      </c>
      <c r="L7" s="737"/>
      <c r="M7" s="737" t="s">
        <v>1267</v>
      </c>
      <c r="N7" s="737" t="s">
        <v>1268</v>
      </c>
      <c r="O7" s="737" t="s">
        <v>1269</v>
      </c>
      <c r="P7" s="737" t="s">
        <v>1270</v>
      </c>
      <c r="Q7" s="737" t="s">
        <v>334</v>
      </c>
      <c r="R7" s="734" t="s">
        <v>97</v>
      </c>
      <c r="S7" s="723"/>
    </row>
    <row r="8" spans="2:19" ht="15.75" customHeight="1" x14ac:dyDescent="0.2">
      <c r="B8" s="724"/>
      <c r="C8" s="729"/>
      <c r="D8" s="731"/>
      <c r="E8" s="731"/>
      <c r="F8" s="731"/>
      <c r="G8" s="733"/>
      <c r="H8" s="735"/>
      <c r="I8" s="726"/>
      <c r="J8" s="173"/>
      <c r="K8" s="736"/>
      <c r="L8" s="737"/>
      <c r="M8" s="737"/>
      <c r="N8" s="737"/>
      <c r="O8" s="737"/>
      <c r="P8" s="737"/>
      <c r="Q8" s="737"/>
      <c r="R8" s="735"/>
      <c r="S8" s="726"/>
    </row>
    <row r="9" spans="2:19" ht="15.75" customHeight="1" thickBot="1" x14ac:dyDescent="0.3">
      <c r="B9" s="163">
        <v>3</v>
      </c>
      <c r="C9" s="164">
        <v>500</v>
      </c>
      <c r="D9" s="164">
        <v>3</v>
      </c>
      <c r="E9" s="164">
        <v>50</v>
      </c>
      <c r="F9" s="164"/>
      <c r="G9" s="164"/>
      <c r="H9" s="716"/>
      <c r="I9" s="717"/>
      <c r="J9" s="175"/>
      <c r="K9" s="163">
        <v>3</v>
      </c>
      <c r="L9" s="164">
        <v>500</v>
      </c>
      <c r="M9" s="164">
        <v>3</v>
      </c>
      <c r="N9" s="164"/>
      <c r="O9" s="164">
        <v>50</v>
      </c>
      <c r="P9" s="164"/>
      <c r="Q9" s="164"/>
      <c r="R9" s="718"/>
      <c r="S9" s="719"/>
    </row>
    <row r="10" spans="2:19" ht="20.25" customHeight="1" x14ac:dyDescent="0.2">
      <c r="B10" s="698" t="s">
        <v>335</v>
      </c>
      <c r="C10" s="165">
        <v>1</v>
      </c>
      <c r="D10" s="54">
        <v>227</v>
      </c>
      <c r="E10" s="54">
        <v>164</v>
      </c>
      <c r="F10" s="54">
        <v>11</v>
      </c>
      <c r="G10" s="166">
        <f t="shared" ref="G10:G40" si="0">+D10+E10+F10</f>
        <v>402</v>
      </c>
      <c r="H10" s="713"/>
      <c r="I10" s="714"/>
      <c r="J10" s="183"/>
      <c r="K10" s="715" t="s">
        <v>335</v>
      </c>
      <c r="L10" s="132">
        <v>1</v>
      </c>
      <c r="M10" s="55">
        <v>227</v>
      </c>
      <c r="N10" s="55">
        <v>164</v>
      </c>
      <c r="O10" s="55">
        <v>11</v>
      </c>
      <c r="P10" s="55">
        <v>0</v>
      </c>
      <c r="Q10" s="133">
        <f>SUM(M10:P10)</f>
        <v>402</v>
      </c>
      <c r="R10" s="704"/>
      <c r="S10" s="705"/>
    </row>
    <row r="11" spans="2:19" ht="16.5" customHeight="1" x14ac:dyDescent="0.2">
      <c r="B11" s="699"/>
      <c r="C11" s="167" t="s">
        <v>339</v>
      </c>
      <c r="D11" s="56">
        <f>+D10*0.4</f>
        <v>90.800000000000011</v>
      </c>
      <c r="E11" s="56">
        <f t="shared" ref="E11" si="1">+E10*0.4</f>
        <v>65.600000000000009</v>
      </c>
      <c r="F11" s="56">
        <v>4</v>
      </c>
      <c r="G11" s="56">
        <f t="shared" si="0"/>
        <v>160.40000000000003</v>
      </c>
      <c r="H11" s="709"/>
      <c r="I11" s="710"/>
      <c r="J11" s="183"/>
      <c r="K11" s="715"/>
      <c r="L11" s="134">
        <v>0.4</v>
      </c>
      <c r="M11" s="56">
        <f>M10*0.4</f>
        <v>90.800000000000011</v>
      </c>
      <c r="N11" s="56">
        <f>N10*0.4</f>
        <v>65.600000000000009</v>
      </c>
      <c r="O11" s="56">
        <v>5</v>
      </c>
      <c r="P11" s="56">
        <f>P10*0.4</f>
        <v>0</v>
      </c>
      <c r="Q11" s="135">
        <f>SUM(M11:P11)</f>
        <v>161.40000000000003</v>
      </c>
      <c r="R11" s="704"/>
      <c r="S11" s="705"/>
    </row>
    <row r="12" spans="2:19" ht="25.5" customHeight="1" thickBot="1" x14ac:dyDescent="0.25">
      <c r="B12" s="700"/>
      <c r="C12" s="168">
        <v>0.6</v>
      </c>
      <c r="D12" s="57">
        <f>+D10*0.6</f>
        <v>136.19999999999999</v>
      </c>
      <c r="E12" s="57">
        <f t="shared" ref="E12" si="2">+E10*0.6</f>
        <v>98.399999999999991</v>
      </c>
      <c r="F12" s="57">
        <v>7</v>
      </c>
      <c r="G12" s="57">
        <f t="shared" si="0"/>
        <v>241.59999999999997</v>
      </c>
      <c r="H12" s="711"/>
      <c r="I12" s="712"/>
      <c r="J12" s="183"/>
      <c r="K12" s="715"/>
      <c r="L12" s="136">
        <v>0.6</v>
      </c>
      <c r="M12" s="56">
        <f>M10</f>
        <v>227</v>
      </c>
      <c r="N12" s="56">
        <f>N10*0.6</f>
        <v>98.399999999999991</v>
      </c>
      <c r="O12" s="56">
        <v>6</v>
      </c>
      <c r="P12" s="56">
        <f>P10*0.6</f>
        <v>0</v>
      </c>
      <c r="Q12" s="135">
        <f>SUM(M12:P12)</f>
        <v>331.4</v>
      </c>
      <c r="R12" s="704"/>
      <c r="S12" s="705"/>
    </row>
    <row r="13" spans="2:19" x14ac:dyDescent="0.2">
      <c r="B13" s="698" t="s">
        <v>336</v>
      </c>
      <c r="C13" s="165" t="s">
        <v>334</v>
      </c>
      <c r="D13" s="54">
        <v>227</v>
      </c>
      <c r="E13" s="54">
        <v>164</v>
      </c>
      <c r="F13" s="54">
        <v>11</v>
      </c>
      <c r="G13" s="169">
        <f t="shared" si="0"/>
        <v>402</v>
      </c>
      <c r="H13" s="713"/>
      <c r="I13" s="714"/>
      <c r="J13" s="183"/>
      <c r="K13" s="698" t="s">
        <v>336</v>
      </c>
      <c r="L13" s="132" t="s">
        <v>334</v>
      </c>
      <c r="M13" s="55">
        <f>M10</f>
        <v>227</v>
      </c>
      <c r="N13" s="55">
        <f>N10</f>
        <v>164</v>
      </c>
      <c r="O13" s="55">
        <f>O10</f>
        <v>11</v>
      </c>
      <c r="P13" s="55">
        <f>P10</f>
        <v>0</v>
      </c>
      <c r="Q13" s="133">
        <f t="shared" ref="Q13:Q26" si="3">SUM(M13:P13)</f>
        <v>402</v>
      </c>
      <c r="R13" s="704"/>
      <c r="S13" s="705"/>
    </row>
    <row r="14" spans="2:19" x14ac:dyDescent="0.2">
      <c r="B14" s="699"/>
      <c r="C14" s="167" t="s">
        <v>339</v>
      </c>
      <c r="D14" s="56">
        <v>90</v>
      </c>
      <c r="E14" s="56">
        <v>65</v>
      </c>
      <c r="F14" s="56">
        <v>4</v>
      </c>
      <c r="G14" s="56">
        <f t="shared" si="0"/>
        <v>159</v>
      </c>
      <c r="H14" s="709"/>
      <c r="I14" s="710"/>
      <c r="J14" s="183"/>
      <c r="K14" s="699"/>
      <c r="L14" s="134">
        <v>0.4</v>
      </c>
      <c r="M14" s="56">
        <v>15</v>
      </c>
      <c r="N14" s="56">
        <v>0</v>
      </c>
      <c r="O14" s="56">
        <v>0</v>
      </c>
      <c r="P14" s="56">
        <v>0</v>
      </c>
      <c r="Q14" s="56">
        <f t="shared" si="3"/>
        <v>15</v>
      </c>
      <c r="R14" s="704"/>
      <c r="S14" s="705"/>
    </row>
    <row r="15" spans="2:19" ht="12.75" customHeight="1" thickBot="1" x14ac:dyDescent="0.25">
      <c r="B15" s="700"/>
      <c r="C15" s="168">
        <v>0.6</v>
      </c>
      <c r="D15" s="58">
        <v>136</v>
      </c>
      <c r="E15" s="58">
        <v>97</v>
      </c>
      <c r="F15" s="58">
        <v>7</v>
      </c>
      <c r="G15" s="58">
        <f t="shared" si="0"/>
        <v>240</v>
      </c>
      <c r="H15" s="711"/>
      <c r="I15" s="712"/>
      <c r="J15" s="183"/>
      <c r="K15" s="700"/>
      <c r="L15" s="136">
        <v>0.6</v>
      </c>
      <c r="M15" s="56">
        <v>0</v>
      </c>
      <c r="N15" s="56">
        <v>0</v>
      </c>
      <c r="O15" s="56">
        <v>0</v>
      </c>
      <c r="P15" s="56">
        <v>0</v>
      </c>
      <c r="Q15" s="56">
        <f t="shared" si="3"/>
        <v>0</v>
      </c>
      <c r="R15" s="704"/>
      <c r="S15" s="705"/>
    </row>
    <row r="16" spans="2:19" ht="15" customHeight="1" x14ac:dyDescent="0.2">
      <c r="B16" s="698" t="s">
        <v>337</v>
      </c>
      <c r="C16" s="165" t="s">
        <v>334</v>
      </c>
      <c r="D16" s="54">
        <v>227</v>
      </c>
      <c r="E16" s="54">
        <v>164</v>
      </c>
      <c r="F16" s="54">
        <v>11</v>
      </c>
      <c r="G16" s="166">
        <f t="shared" si="0"/>
        <v>402</v>
      </c>
      <c r="H16" s="713"/>
      <c r="I16" s="714"/>
      <c r="J16" s="183"/>
      <c r="K16" s="698" t="s">
        <v>338</v>
      </c>
      <c r="L16" s="132" t="s">
        <v>334</v>
      </c>
      <c r="M16" s="55">
        <f>M10</f>
        <v>227</v>
      </c>
      <c r="N16" s="55">
        <f>N10</f>
        <v>164</v>
      </c>
      <c r="O16" s="55">
        <f>O10</f>
        <v>11</v>
      </c>
      <c r="P16" s="55">
        <f>P10</f>
        <v>0</v>
      </c>
      <c r="Q16" s="133">
        <f t="shared" si="3"/>
        <v>402</v>
      </c>
      <c r="R16" s="704"/>
      <c r="S16" s="705"/>
    </row>
    <row r="17" spans="2:19" ht="15.75" customHeight="1" x14ac:dyDescent="0.2">
      <c r="B17" s="699"/>
      <c r="C17" s="167" t="s">
        <v>339</v>
      </c>
      <c r="D17" s="56">
        <v>91</v>
      </c>
      <c r="E17" s="56">
        <v>66</v>
      </c>
      <c r="F17" s="56">
        <v>4</v>
      </c>
      <c r="G17" s="56">
        <f t="shared" si="0"/>
        <v>161</v>
      </c>
      <c r="H17" s="709"/>
      <c r="I17" s="710"/>
      <c r="J17" s="183"/>
      <c r="K17" s="699"/>
      <c r="L17" s="134" t="s">
        <v>339</v>
      </c>
      <c r="M17" s="56">
        <v>91</v>
      </c>
      <c r="N17" s="56">
        <v>18</v>
      </c>
      <c r="O17" s="56">
        <v>5</v>
      </c>
      <c r="P17" s="56">
        <v>0</v>
      </c>
      <c r="Q17" s="56">
        <f t="shared" si="3"/>
        <v>114</v>
      </c>
      <c r="R17" s="704"/>
      <c r="S17" s="705"/>
    </row>
    <row r="18" spans="2:19" ht="23.25" customHeight="1" thickBot="1" x14ac:dyDescent="0.25">
      <c r="B18" s="700"/>
      <c r="C18" s="168">
        <v>0.6</v>
      </c>
      <c r="D18" s="56">
        <v>136</v>
      </c>
      <c r="E18" s="56">
        <v>98</v>
      </c>
      <c r="F18" s="56">
        <v>7</v>
      </c>
      <c r="G18" s="56">
        <f t="shared" si="0"/>
        <v>241</v>
      </c>
      <c r="H18" s="709"/>
      <c r="I18" s="710"/>
      <c r="J18" s="183"/>
      <c r="K18" s="700"/>
      <c r="L18" s="136">
        <v>0.6</v>
      </c>
      <c r="M18" s="56">
        <v>38</v>
      </c>
      <c r="N18" s="56">
        <v>0</v>
      </c>
      <c r="O18" s="56">
        <v>6</v>
      </c>
      <c r="P18" s="56">
        <v>0</v>
      </c>
      <c r="Q18" s="56">
        <f t="shared" si="3"/>
        <v>44</v>
      </c>
      <c r="R18" s="704"/>
      <c r="S18" s="705"/>
    </row>
    <row r="19" spans="2:19" ht="13.5" customHeight="1" x14ac:dyDescent="0.2">
      <c r="B19" s="698" t="s">
        <v>340</v>
      </c>
      <c r="C19" s="165" t="s">
        <v>334</v>
      </c>
      <c r="D19" s="54">
        <v>227</v>
      </c>
      <c r="E19" s="54">
        <v>164</v>
      </c>
      <c r="F19" s="54">
        <v>11</v>
      </c>
      <c r="G19" s="169">
        <f t="shared" si="0"/>
        <v>402</v>
      </c>
      <c r="H19" s="709"/>
      <c r="I19" s="710"/>
      <c r="J19" s="183"/>
      <c r="K19" s="698" t="s">
        <v>340</v>
      </c>
      <c r="L19" s="132" t="s">
        <v>334</v>
      </c>
      <c r="M19" s="55">
        <f>M10</f>
        <v>227</v>
      </c>
      <c r="N19" s="55">
        <f>N10</f>
        <v>164</v>
      </c>
      <c r="O19" s="55">
        <f>O10</f>
        <v>11</v>
      </c>
      <c r="P19" s="55">
        <f>P10</f>
        <v>0</v>
      </c>
      <c r="Q19" s="133">
        <f t="shared" si="3"/>
        <v>402</v>
      </c>
      <c r="R19" s="704"/>
      <c r="S19" s="705"/>
    </row>
    <row r="20" spans="2:19" ht="15" customHeight="1" x14ac:dyDescent="0.2">
      <c r="B20" s="699"/>
      <c r="C20" s="167" t="s">
        <v>339</v>
      </c>
      <c r="D20" s="56">
        <v>0</v>
      </c>
      <c r="E20" s="56">
        <v>0</v>
      </c>
      <c r="F20" s="56">
        <v>0</v>
      </c>
      <c r="G20" s="56">
        <f t="shared" si="0"/>
        <v>0</v>
      </c>
      <c r="H20" s="709"/>
      <c r="I20" s="710"/>
      <c r="J20" s="183"/>
      <c r="K20" s="699"/>
      <c r="L20" s="134" t="s">
        <v>339</v>
      </c>
      <c r="M20" s="56">
        <v>0</v>
      </c>
      <c r="N20" s="56">
        <f t="shared" ref="N20:P21" si="4">N11-N17</f>
        <v>47.600000000000009</v>
      </c>
      <c r="O20" s="137">
        <f t="shared" si="4"/>
        <v>0</v>
      </c>
      <c r="P20" s="56">
        <f t="shared" si="4"/>
        <v>0</v>
      </c>
      <c r="Q20" s="56">
        <f t="shared" si="3"/>
        <v>47.600000000000009</v>
      </c>
      <c r="R20" s="704"/>
      <c r="S20" s="705"/>
    </row>
    <row r="21" spans="2:19" ht="17.25" customHeight="1" thickBot="1" x14ac:dyDescent="0.25">
      <c r="B21" s="700"/>
      <c r="C21" s="168">
        <v>0.6</v>
      </c>
      <c r="D21" s="56">
        <v>0</v>
      </c>
      <c r="E21" s="56">
        <v>0</v>
      </c>
      <c r="F21" s="56">
        <v>0</v>
      </c>
      <c r="G21" s="56">
        <f t="shared" si="0"/>
        <v>0</v>
      </c>
      <c r="H21" s="709"/>
      <c r="I21" s="710"/>
      <c r="J21" s="183"/>
      <c r="K21" s="700"/>
      <c r="L21" s="136">
        <v>0.6</v>
      </c>
      <c r="M21" s="56">
        <f>M42</f>
        <v>46</v>
      </c>
      <c r="N21" s="56">
        <f t="shared" si="4"/>
        <v>98.399999999999991</v>
      </c>
      <c r="O21" s="56">
        <f t="shared" si="4"/>
        <v>0</v>
      </c>
      <c r="P21" s="56">
        <f t="shared" si="4"/>
        <v>0</v>
      </c>
      <c r="Q21" s="56">
        <f t="shared" si="3"/>
        <v>144.39999999999998</v>
      </c>
      <c r="R21" s="704"/>
      <c r="S21" s="705"/>
    </row>
    <row r="22" spans="2:19" ht="15.75" customHeight="1" x14ac:dyDescent="0.2">
      <c r="B22" s="698" t="s">
        <v>611</v>
      </c>
      <c r="C22" s="165" t="s">
        <v>334</v>
      </c>
      <c r="D22" s="54">
        <v>227</v>
      </c>
      <c r="E22" s="54">
        <v>164</v>
      </c>
      <c r="F22" s="54">
        <v>11</v>
      </c>
      <c r="G22" s="166">
        <f t="shared" si="0"/>
        <v>402</v>
      </c>
      <c r="H22" s="709"/>
      <c r="I22" s="710"/>
      <c r="J22" s="183"/>
      <c r="K22" s="698" t="s">
        <v>341</v>
      </c>
      <c r="L22" s="132" t="s">
        <v>334</v>
      </c>
      <c r="M22" s="55">
        <f>M10+5</f>
        <v>232</v>
      </c>
      <c r="N22" s="55">
        <f>N10</f>
        <v>164</v>
      </c>
      <c r="O22" s="55">
        <f>O10</f>
        <v>11</v>
      </c>
      <c r="P22" s="55">
        <f>P10</f>
        <v>0</v>
      </c>
      <c r="Q22" s="133">
        <f t="shared" si="3"/>
        <v>407</v>
      </c>
      <c r="R22" s="267"/>
      <c r="S22" s="268"/>
    </row>
    <row r="23" spans="2:19" x14ac:dyDescent="0.2">
      <c r="B23" s="699"/>
      <c r="C23" s="167" t="s">
        <v>339</v>
      </c>
      <c r="D23" s="56">
        <v>90</v>
      </c>
      <c r="E23" s="56">
        <v>66</v>
      </c>
      <c r="F23" s="56">
        <v>4</v>
      </c>
      <c r="G23" s="56">
        <f t="shared" si="0"/>
        <v>160</v>
      </c>
      <c r="H23" s="709"/>
      <c r="I23" s="710"/>
      <c r="J23" s="183"/>
      <c r="K23" s="699"/>
      <c r="L23" s="134" t="s">
        <v>339</v>
      </c>
      <c r="M23" s="56">
        <v>91</v>
      </c>
      <c r="N23" s="56">
        <v>18</v>
      </c>
      <c r="O23" s="56">
        <v>5</v>
      </c>
      <c r="P23" s="56">
        <v>0</v>
      </c>
      <c r="Q23" s="56">
        <f t="shared" si="3"/>
        <v>114</v>
      </c>
      <c r="R23" s="267"/>
      <c r="S23" s="268"/>
    </row>
    <row r="24" spans="2:19" ht="15" customHeight="1" thickBot="1" x14ac:dyDescent="0.25">
      <c r="B24" s="700"/>
      <c r="C24" s="168">
        <v>0.6</v>
      </c>
      <c r="D24" s="56">
        <v>135</v>
      </c>
      <c r="E24" s="56">
        <v>98</v>
      </c>
      <c r="F24" s="56">
        <v>7</v>
      </c>
      <c r="G24" s="56">
        <f t="shared" si="0"/>
        <v>240</v>
      </c>
      <c r="H24" s="709"/>
      <c r="I24" s="710"/>
      <c r="J24" s="183"/>
      <c r="K24" s="700"/>
      <c r="L24" s="136">
        <v>0.6</v>
      </c>
      <c r="M24" s="56">
        <v>43</v>
      </c>
      <c r="N24" s="56">
        <v>4</v>
      </c>
      <c r="O24" s="56">
        <v>6</v>
      </c>
      <c r="P24" s="56">
        <v>0</v>
      </c>
      <c r="Q24" s="56">
        <f t="shared" si="3"/>
        <v>53</v>
      </c>
      <c r="R24" s="267"/>
      <c r="S24" s="268"/>
    </row>
    <row r="25" spans="2:19" ht="15" customHeight="1" x14ac:dyDescent="0.2">
      <c r="B25" s="698" t="s">
        <v>342</v>
      </c>
      <c r="C25" s="165" t="s">
        <v>334</v>
      </c>
      <c r="D25" s="54">
        <v>227</v>
      </c>
      <c r="E25" s="54">
        <v>164</v>
      </c>
      <c r="F25" s="54">
        <v>11</v>
      </c>
      <c r="G25" s="166">
        <f t="shared" si="0"/>
        <v>402</v>
      </c>
      <c r="H25" s="709"/>
      <c r="I25" s="710"/>
      <c r="J25" s="183"/>
      <c r="K25" s="698" t="s">
        <v>1271</v>
      </c>
      <c r="L25" s="132" t="s">
        <v>334</v>
      </c>
      <c r="M25" s="55">
        <f>M19</f>
        <v>227</v>
      </c>
      <c r="N25" s="55">
        <f>N19+4</f>
        <v>168</v>
      </c>
      <c r="O25" s="55">
        <f>O19</f>
        <v>11</v>
      </c>
      <c r="P25" s="55">
        <f>P19</f>
        <v>0</v>
      </c>
      <c r="Q25" s="133">
        <f t="shared" si="3"/>
        <v>406</v>
      </c>
      <c r="R25" s="704"/>
      <c r="S25" s="705"/>
    </row>
    <row r="26" spans="2:19" x14ac:dyDescent="0.2">
      <c r="B26" s="699"/>
      <c r="C26" s="167" t="s">
        <v>339</v>
      </c>
      <c r="D26" s="56">
        <v>1</v>
      </c>
      <c r="E26" s="56">
        <v>0</v>
      </c>
      <c r="F26" s="56">
        <v>0</v>
      </c>
      <c r="G26" s="56">
        <f t="shared" si="0"/>
        <v>1</v>
      </c>
      <c r="H26" s="709"/>
      <c r="I26" s="710"/>
      <c r="J26" s="183"/>
      <c r="K26" s="699"/>
      <c r="L26" s="134" t="s">
        <v>339</v>
      </c>
      <c r="M26" s="56">
        <v>91</v>
      </c>
      <c r="N26" s="56">
        <v>18</v>
      </c>
      <c r="O26" s="56">
        <v>5</v>
      </c>
      <c r="P26" s="56">
        <v>0</v>
      </c>
      <c r="Q26" s="56">
        <f t="shared" si="3"/>
        <v>114</v>
      </c>
      <c r="R26" s="704"/>
      <c r="S26" s="705"/>
    </row>
    <row r="27" spans="2:19" ht="18" customHeight="1" thickBot="1" x14ac:dyDescent="0.25">
      <c r="B27" s="700"/>
      <c r="C27" s="168">
        <v>0.6</v>
      </c>
      <c r="D27" s="56">
        <v>1</v>
      </c>
      <c r="E27" s="56">
        <v>0</v>
      </c>
      <c r="F27" s="56">
        <v>0</v>
      </c>
      <c r="G27" s="56">
        <f t="shared" si="0"/>
        <v>1</v>
      </c>
      <c r="H27" s="709"/>
      <c r="I27" s="710"/>
      <c r="J27" s="183"/>
      <c r="K27" s="700"/>
      <c r="L27" s="136">
        <v>0.6</v>
      </c>
      <c r="M27" s="56">
        <v>43</v>
      </c>
      <c r="N27" s="56">
        <v>4</v>
      </c>
      <c r="O27" s="56">
        <v>6</v>
      </c>
      <c r="P27" s="56">
        <v>0</v>
      </c>
      <c r="Q27" s="56">
        <f>SUM(M27:P27)</f>
        <v>53</v>
      </c>
      <c r="R27" s="704"/>
      <c r="S27" s="705"/>
    </row>
    <row r="28" spans="2:19" ht="15" customHeight="1" x14ac:dyDescent="0.2">
      <c r="B28" s="698" t="s">
        <v>612</v>
      </c>
      <c r="C28" s="165" t="s">
        <v>334</v>
      </c>
      <c r="D28" s="54">
        <v>227</v>
      </c>
      <c r="E28" s="54">
        <v>164</v>
      </c>
      <c r="F28" s="54">
        <v>11</v>
      </c>
      <c r="G28" s="166">
        <f t="shared" si="0"/>
        <v>402</v>
      </c>
      <c r="H28" s="709"/>
      <c r="I28" s="710"/>
      <c r="J28" s="183"/>
      <c r="K28" s="698" t="s">
        <v>1272</v>
      </c>
      <c r="L28" s="132" t="s">
        <v>334</v>
      </c>
      <c r="M28" s="55">
        <f>M22</f>
        <v>232</v>
      </c>
      <c r="N28" s="55">
        <f>N22</f>
        <v>164</v>
      </c>
      <c r="O28" s="55">
        <f>O22</f>
        <v>11</v>
      </c>
      <c r="P28" s="55">
        <f>P22</f>
        <v>0</v>
      </c>
      <c r="Q28" s="133">
        <f t="shared" ref="Q28:Q32" si="5">SUM(M28:P28)</f>
        <v>407</v>
      </c>
      <c r="R28" s="704"/>
      <c r="S28" s="705"/>
    </row>
    <row r="29" spans="2:19" x14ac:dyDescent="0.2">
      <c r="B29" s="699"/>
      <c r="C29" s="167" t="s">
        <v>339</v>
      </c>
      <c r="D29" s="56">
        <v>4</v>
      </c>
      <c r="E29" s="56">
        <v>2</v>
      </c>
      <c r="F29" s="56">
        <v>0</v>
      </c>
      <c r="G29" s="56">
        <f t="shared" si="0"/>
        <v>6</v>
      </c>
      <c r="H29" s="709" t="s">
        <v>343</v>
      </c>
      <c r="I29" s="710"/>
      <c r="J29" s="183"/>
      <c r="K29" s="699"/>
      <c r="L29" s="134" t="s">
        <v>339</v>
      </c>
      <c r="M29" s="56">
        <v>1</v>
      </c>
      <c r="N29" s="56">
        <f>N23-N26</f>
        <v>0</v>
      </c>
      <c r="O29" s="56">
        <f>O23-O26</f>
        <v>0</v>
      </c>
      <c r="P29" s="56">
        <v>0</v>
      </c>
      <c r="Q29" s="56">
        <f t="shared" si="5"/>
        <v>1</v>
      </c>
      <c r="R29" s="704"/>
      <c r="S29" s="705"/>
    </row>
    <row r="30" spans="2:19" ht="15" customHeight="1" thickBot="1" x14ac:dyDescent="0.25">
      <c r="B30" s="700"/>
      <c r="C30" s="168" t="s">
        <v>609</v>
      </c>
      <c r="D30" s="57">
        <v>5</v>
      </c>
      <c r="E30" s="57">
        <v>4</v>
      </c>
      <c r="F30" s="57">
        <v>0</v>
      </c>
      <c r="G30" s="57">
        <f t="shared" si="0"/>
        <v>9</v>
      </c>
      <c r="H30" s="711"/>
      <c r="I30" s="712"/>
      <c r="J30" s="183"/>
      <c r="K30" s="700"/>
      <c r="L30" s="136">
        <v>0.6</v>
      </c>
      <c r="M30" s="56">
        <f>M24-M27</f>
        <v>0</v>
      </c>
      <c r="N30" s="56">
        <f>N24-N27</f>
        <v>0</v>
      </c>
      <c r="O30" s="56">
        <f>O24-O27</f>
        <v>0</v>
      </c>
      <c r="P30" s="56">
        <v>0</v>
      </c>
      <c r="Q30" s="56">
        <f t="shared" si="5"/>
        <v>0</v>
      </c>
      <c r="R30" s="704"/>
      <c r="S30" s="705"/>
    </row>
    <row r="31" spans="2:19" ht="15" customHeight="1" x14ac:dyDescent="0.2">
      <c r="B31" s="698" t="s">
        <v>344</v>
      </c>
      <c r="C31" s="165" t="s">
        <v>334</v>
      </c>
      <c r="D31" s="54">
        <v>227</v>
      </c>
      <c r="E31" s="54">
        <v>164</v>
      </c>
      <c r="F31" s="54">
        <v>11</v>
      </c>
      <c r="G31" s="166">
        <f t="shared" si="0"/>
        <v>402</v>
      </c>
      <c r="H31" s="713"/>
      <c r="I31" s="714"/>
      <c r="J31" s="183"/>
      <c r="K31" s="698" t="s">
        <v>345</v>
      </c>
      <c r="L31" s="132" t="s">
        <v>334</v>
      </c>
      <c r="M31" s="55">
        <f>M10</f>
        <v>227</v>
      </c>
      <c r="N31" s="55">
        <f>N10</f>
        <v>164</v>
      </c>
      <c r="O31" s="55">
        <f>O10</f>
        <v>11</v>
      </c>
      <c r="P31" s="55">
        <f>P10</f>
        <v>0</v>
      </c>
      <c r="Q31" s="133">
        <f t="shared" si="5"/>
        <v>402</v>
      </c>
      <c r="R31" s="704"/>
      <c r="S31" s="705"/>
    </row>
    <row r="32" spans="2:19" x14ac:dyDescent="0.2">
      <c r="B32" s="699"/>
      <c r="C32" s="167" t="s">
        <v>339</v>
      </c>
      <c r="D32" s="56">
        <v>90</v>
      </c>
      <c r="E32" s="56">
        <v>65</v>
      </c>
      <c r="F32" s="56">
        <v>4</v>
      </c>
      <c r="G32" s="56">
        <f t="shared" si="0"/>
        <v>159</v>
      </c>
      <c r="H32" s="709"/>
      <c r="I32" s="710"/>
      <c r="J32" s="183"/>
      <c r="K32" s="699"/>
      <c r="L32" s="134" t="s">
        <v>339</v>
      </c>
      <c r="M32" s="56">
        <v>1</v>
      </c>
      <c r="N32" s="56">
        <v>0</v>
      </c>
      <c r="O32" s="56">
        <f>O17-O26</f>
        <v>0</v>
      </c>
      <c r="P32" s="56">
        <v>0</v>
      </c>
      <c r="Q32" s="56">
        <f t="shared" si="5"/>
        <v>1</v>
      </c>
      <c r="R32" s="704"/>
      <c r="S32" s="705"/>
    </row>
    <row r="33" spans="2:19" ht="15.75" customHeight="1" thickBot="1" x14ac:dyDescent="0.25">
      <c r="B33" s="700"/>
      <c r="C33" s="168">
        <v>0.6</v>
      </c>
      <c r="D33" s="56">
        <v>134</v>
      </c>
      <c r="E33" s="56">
        <v>97</v>
      </c>
      <c r="F33" s="56">
        <v>7</v>
      </c>
      <c r="G33" s="56">
        <f t="shared" si="0"/>
        <v>238</v>
      </c>
      <c r="H33" s="709"/>
      <c r="I33" s="710"/>
      <c r="J33" s="183"/>
      <c r="K33" s="700"/>
      <c r="L33" s="136">
        <v>0.6</v>
      </c>
      <c r="M33" s="56">
        <v>0</v>
      </c>
      <c r="N33" s="56">
        <v>0</v>
      </c>
      <c r="O33" s="56">
        <f>O18-O27</f>
        <v>0</v>
      </c>
      <c r="P33" s="56">
        <v>0</v>
      </c>
      <c r="Q33" s="56">
        <f>SUM(M33:P33)</f>
        <v>0</v>
      </c>
      <c r="R33" s="704"/>
      <c r="S33" s="705"/>
    </row>
    <row r="34" spans="2:19" ht="15" customHeight="1" x14ac:dyDescent="0.2">
      <c r="B34" s="698" t="s">
        <v>613</v>
      </c>
      <c r="C34" s="165" t="s">
        <v>334</v>
      </c>
      <c r="D34" s="54">
        <v>227</v>
      </c>
      <c r="E34" s="54">
        <v>164</v>
      </c>
      <c r="F34" s="54">
        <v>11</v>
      </c>
      <c r="G34" s="166">
        <f t="shared" si="0"/>
        <v>402</v>
      </c>
      <c r="H34" s="709"/>
      <c r="I34" s="710"/>
      <c r="J34" s="183"/>
      <c r="K34" s="698" t="s">
        <v>346</v>
      </c>
      <c r="L34" s="132" t="s">
        <v>334</v>
      </c>
      <c r="M34" s="55">
        <f>M35+M36</f>
        <v>224</v>
      </c>
      <c r="N34" s="55">
        <f>N35+N36</f>
        <v>174</v>
      </c>
      <c r="O34" s="55">
        <f>O35+O36</f>
        <v>4</v>
      </c>
      <c r="P34" s="55">
        <v>0</v>
      </c>
      <c r="Q34" s="133">
        <f t="shared" ref="Q34:Q48" si="6">SUM(M34:P34)</f>
        <v>402</v>
      </c>
      <c r="R34" s="701" t="s">
        <v>362</v>
      </c>
      <c r="S34" s="702"/>
    </row>
    <row r="35" spans="2:19" x14ac:dyDescent="0.2">
      <c r="B35" s="699"/>
      <c r="C35" s="167" t="s">
        <v>339</v>
      </c>
      <c r="D35" s="56">
        <v>89</v>
      </c>
      <c r="E35" s="56">
        <v>63</v>
      </c>
      <c r="F35" s="56">
        <v>4</v>
      </c>
      <c r="G35" s="56">
        <f t="shared" si="0"/>
        <v>156</v>
      </c>
      <c r="H35" s="709"/>
      <c r="I35" s="710"/>
      <c r="J35" s="183"/>
      <c r="K35" s="699"/>
      <c r="L35" s="134" t="s">
        <v>339</v>
      </c>
      <c r="M35" s="56">
        <v>90</v>
      </c>
      <c r="N35" s="56">
        <v>70</v>
      </c>
      <c r="O35" s="56">
        <v>2</v>
      </c>
      <c r="P35" s="56">
        <v>1</v>
      </c>
      <c r="Q35" s="56">
        <f t="shared" si="6"/>
        <v>163</v>
      </c>
      <c r="R35" s="701"/>
      <c r="S35" s="702"/>
    </row>
    <row r="36" spans="2:19" ht="17.25" customHeight="1" thickBot="1" x14ac:dyDescent="0.25">
      <c r="B36" s="700"/>
      <c r="C36" s="168">
        <v>0.6</v>
      </c>
      <c r="D36" s="56">
        <v>134</v>
      </c>
      <c r="E36" s="56">
        <v>95</v>
      </c>
      <c r="F36" s="56">
        <v>6</v>
      </c>
      <c r="G36" s="56">
        <f t="shared" si="0"/>
        <v>235</v>
      </c>
      <c r="H36" s="709"/>
      <c r="I36" s="710"/>
      <c r="J36" s="183"/>
      <c r="K36" s="700"/>
      <c r="L36" s="136">
        <v>0.6</v>
      </c>
      <c r="M36" s="56">
        <v>134</v>
      </c>
      <c r="N36" s="56">
        <v>104</v>
      </c>
      <c r="O36" s="56">
        <v>2</v>
      </c>
      <c r="P36" s="56">
        <v>2</v>
      </c>
      <c r="Q36" s="56">
        <f t="shared" si="6"/>
        <v>242</v>
      </c>
      <c r="R36" s="701"/>
      <c r="S36" s="702"/>
    </row>
    <row r="37" spans="2:19" ht="13.5" customHeight="1" x14ac:dyDescent="0.2">
      <c r="B37" s="698" t="s">
        <v>347</v>
      </c>
      <c r="C37" s="165" t="s">
        <v>334</v>
      </c>
      <c r="D37" s="54">
        <v>227</v>
      </c>
      <c r="E37" s="54">
        <v>164</v>
      </c>
      <c r="F37" s="54">
        <v>11</v>
      </c>
      <c r="G37" s="166">
        <f t="shared" si="0"/>
        <v>402</v>
      </c>
      <c r="H37" s="709"/>
      <c r="I37" s="710"/>
      <c r="J37" s="183"/>
      <c r="K37" s="698" t="s">
        <v>348</v>
      </c>
      <c r="L37" s="132" t="s">
        <v>334</v>
      </c>
      <c r="M37" s="55">
        <f>+M38+M39</f>
        <v>164</v>
      </c>
      <c r="N37" s="55">
        <f>N38+N39</f>
        <v>86</v>
      </c>
      <c r="O37" s="55">
        <f>O38+O39</f>
        <v>2</v>
      </c>
      <c r="P37" s="55">
        <v>0</v>
      </c>
      <c r="Q37" s="133">
        <f t="shared" si="6"/>
        <v>252</v>
      </c>
      <c r="R37" s="701" t="s">
        <v>362</v>
      </c>
      <c r="S37" s="702"/>
    </row>
    <row r="38" spans="2:19" x14ac:dyDescent="0.2">
      <c r="B38" s="699"/>
      <c r="C38" s="167" t="s">
        <v>339</v>
      </c>
      <c r="D38" s="56">
        <v>0</v>
      </c>
      <c r="E38" s="56">
        <v>2</v>
      </c>
      <c r="F38" s="56">
        <v>0</v>
      </c>
      <c r="G38" s="56">
        <f t="shared" si="0"/>
        <v>2</v>
      </c>
      <c r="H38" s="709"/>
      <c r="I38" s="710"/>
      <c r="J38" s="183"/>
      <c r="K38" s="699"/>
      <c r="L38" s="134" t="s">
        <v>339</v>
      </c>
      <c r="M38" s="56">
        <v>66</v>
      </c>
      <c r="N38" s="56">
        <v>34</v>
      </c>
      <c r="O38" s="56">
        <v>0.8</v>
      </c>
      <c r="P38" s="56">
        <v>0</v>
      </c>
      <c r="Q38" s="56">
        <f t="shared" si="6"/>
        <v>100.8</v>
      </c>
      <c r="R38" s="701"/>
      <c r="S38" s="702"/>
    </row>
    <row r="39" spans="2:19" ht="14.25" customHeight="1" thickBot="1" x14ac:dyDescent="0.25">
      <c r="B39" s="700"/>
      <c r="C39" s="168">
        <v>0.6</v>
      </c>
      <c r="D39" s="56">
        <v>1</v>
      </c>
      <c r="E39" s="56">
        <v>2</v>
      </c>
      <c r="F39" s="56">
        <v>1</v>
      </c>
      <c r="G39" s="56">
        <f t="shared" si="0"/>
        <v>4</v>
      </c>
      <c r="H39" s="709"/>
      <c r="I39" s="710"/>
      <c r="J39" s="183"/>
      <c r="K39" s="700"/>
      <c r="L39" s="138">
        <v>0.6</v>
      </c>
      <c r="M39" s="56">
        <v>98</v>
      </c>
      <c r="N39" s="58">
        <v>52</v>
      </c>
      <c r="O39" s="58">
        <v>1.2</v>
      </c>
      <c r="P39" s="58">
        <v>0</v>
      </c>
      <c r="Q39" s="58">
        <f t="shared" si="6"/>
        <v>151.19999999999999</v>
      </c>
      <c r="R39" s="701"/>
      <c r="S39" s="702"/>
    </row>
    <row r="40" spans="2:19" ht="13.5" customHeight="1" x14ac:dyDescent="0.2">
      <c r="B40" s="698" t="s">
        <v>614</v>
      </c>
      <c r="C40" s="165" t="s">
        <v>334</v>
      </c>
      <c r="D40" s="54">
        <v>227</v>
      </c>
      <c r="E40" s="54">
        <v>164</v>
      </c>
      <c r="F40" s="54">
        <v>11</v>
      </c>
      <c r="G40" s="166">
        <f t="shared" si="0"/>
        <v>402</v>
      </c>
      <c r="H40" s="709"/>
      <c r="I40" s="710"/>
      <c r="J40" s="183"/>
      <c r="K40" s="698" t="s">
        <v>349</v>
      </c>
      <c r="L40" s="132" t="s">
        <v>334</v>
      </c>
      <c r="M40" s="55">
        <f>+M41+M42</f>
        <v>77</v>
      </c>
      <c r="N40" s="55">
        <f>N41+N42</f>
        <v>53</v>
      </c>
      <c r="O40" s="55">
        <f>O41+O42</f>
        <v>0</v>
      </c>
      <c r="P40" s="55">
        <v>0</v>
      </c>
      <c r="Q40" s="133">
        <f t="shared" si="6"/>
        <v>130</v>
      </c>
      <c r="R40" s="701" t="s">
        <v>362</v>
      </c>
      <c r="S40" s="702"/>
    </row>
    <row r="41" spans="2:19" x14ac:dyDescent="0.2">
      <c r="B41" s="699"/>
      <c r="C41" s="167" t="s">
        <v>339</v>
      </c>
      <c r="D41" s="56">
        <v>2</v>
      </c>
      <c r="E41" s="56">
        <v>2</v>
      </c>
      <c r="F41" s="56">
        <v>0</v>
      </c>
      <c r="G41" s="56">
        <v>0</v>
      </c>
      <c r="H41" s="709" t="s">
        <v>350</v>
      </c>
      <c r="I41" s="710"/>
      <c r="J41" s="183"/>
      <c r="K41" s="699"/>
      <c r="L41" s="134" t="s">
        <v>339</v>
      </c>
      <c r="M41" s="56">
        <v>31</v>
      </c>
      <c r="N41" s="56">
        <v>21</v>
      </c>
      <c r="O41" s="56">
        <v>0</v>
      </c>
      <c r="P41" s="56">
        <v>0</v>
      </c>
      <c r="Q41" s="56">
        <f t="shared" si="6"/>
        <v>52</v>
      </c>
      <c r="R41" s="701"/>
      <c r="S41" s="702"/>
    </row>
    <row r="42" spans="2:19" ht="17.25" customHeight="1" thickBot="1" x14ac:dyDescent="0.25">
      <c r="B42" s="703"/>
      <c r="C42" s="170">
        <v>0.6</v>
      </c>
      <c r="D42" s="57">
        <v>4</v>
      </c>
      <c r="E42" s="57">
        <v>3</v>
      </c>
      <c r="F42" s="57">
        <v>0</v>
      </c>
      <c r="G42" s="57">
        <f t="shared" ref="G42" si="7">+D42+E42+F42</f>
        <v>7</v>
      </c>
      <c r="H42" s="711"/>
      <c r="I42" s="712"/>
      <c r="J42" s="183"/>
      <c r="K42" s="700"/>
      <c r="L42" s="138">
        <v>0.6</v>
      </c>
      <c r="M42" s="58">
        <v>46</v>
      </c>
      <c r="N42" s="58">
        <v>32</v>
      </c>
      <c r="O42" s="58">
        <v>0</v>
      </c>
      <c r="P42" s="58">
        <v>0</v>
      </c>
      <c r="Q42" s="58">
        <f t="shared" si="6"/>
        <v>78</v>
      </c>
      <c r="R42" s="701"/>
      <c r="S42" s="702"/>
    </row>
    <row r="43" spans="2:19" ht="15" customHeight="1" x14ac:dyDescent="0.2">
      <c r="B43" s="53"/>
      <c r="K43" s="698" t="s">
        <v>351</v>
      </c>
      <c r="L43" s="132" t="s">
        <v>334</v>
      </c>
      <c r="M43" s="55">
        <f>+M44+M45</f>
        <v>89</v>
      </c>
      <c r="N43" s="55">
        <f>N44+N45</f>
        <v>39</v>
      </c>
      <c r="O43" s="55">
        <f>O44+O45</f>
        <v>3.2</v>
      </c>
      <c r="P43" s="55">
        <v>0</v>
      </c>
      <c r="Q43" s="133">
        <f t="shared" si="6"/>
        <v>131.19999999999999</v>
      </c>
      <c r="R43" s="701" t="s">
        <v>362</v>
      </c>
      <c r="S43" s="702"/>
    </row>
    <row r="44" spans="2:19" ht="15.75" customHeight="1" x14ac:dyDescent="0.2">
      <c r="B44" s="53"/>
      <c r="K44" s="699"/>
      <c r="L44" s="134" t="s">
        <v>339</v>
      </c>
      <c r="M44" s="56">
        <v>36</v>
      </c>
      <c r="N44" s="56">
        <v>16</v>
      </c>
      <c r="O44" s="56">
        <v>1.2</v>
      </c>
      <c r="P44" s="56">
        <v>1</v>
      </c>
      <c r="Q44" s="56">
        <f t="shared" si="6"/>
        <v>54.2</v>
      </c>
      <c r="R44" s="701"/>
      <c r="S44" s="702"/>
    </row>
    <row r="45" spans="2:19" ht="27" customHeight="1" x14ac:dyDescent="0.2">
      <c r="B45" s="706" t="s">
        <v>683</v>
      </c>
      <c r="C45" s="706"/>
      <c r="D45" s="706"/>
      <c r="E45" s="706"/>
      <c r="F45" s="706"/>
      <c r="G45" s="706"/>
      <c r="H45" s="706"/>
      <c r="I45" s="706"/>
      <c r="J45" s="264"/>
      <c r="K45" s="700"/>
      <c r="L45" s="138">
        <v>0.6</v>
      </c>
      <c r="M45" s="58">
        <v>53</v>
      </c>
      <c r="N45" s="58">
        <v>23</v>
      </c>
      <c r="O45" s="58">
        <v>2</v>
      </c>
      <c r="P45" s="58">
        <v>2</v>
      </c>
      <c r="Q45" s="58">
        <f t="shared" si="6"/>
        <v>80</v>
      </c>
      <c r="R45" s="701"/>
      <c r="S45" s="702"/>
    </row>
    <row r="46" spans="2:19" x14ac:dyDescent="0.2">
      <c r="B46" s="53"/>
      <c r="K46" s="698" t="s">
        <v>1273</v>
      </c>
      <c r="L46" s="132" t="s">
        <v>334</v>
      </c>
      <c r="M46" s="55">
        <f>+M47+M48</f>
        <v>228</v>
      </c>
      <c r="N46" s="55">
        <f>N47+N48</f>
        <v>136</v>
      </c>
      <c r="O46" s="55">
        <f>O47+O48</f>
        <v>12</v>
      </c>
      <c r="P46" s="55">
        <f>P10</f>
        <v>0</v>
      </c>
      <c r="Q46" s="133">
        <f t="shared" si="6"/>
        <v>376</v>
      </c>
      <c r="R46" s="701" t="s">
        <v>362</v>
      </c>
      <c r="S46" s="702"/>
    </row>
    <row r="47" spans="2:19" x14ac:dyDescent="0.2">
      <c r="B47" s="53"/>
      <c r="K47" s="699"/>
      <c r="L47" s="134" t="s">
        <v>339</v>
      </c>
      <c r="M47" s="56">
        <v>91</v>
      </c>
      <c r="N47" s="56">
        <v>54</v>
      </c>
      <c r="O47" s="56">
        <v>5</v>
      </c>
      <c r="P47" s="56">
        <v>0</v>
      </c>
      <c r="Q47" s="56">
        <f t="shared" si="6"/>
        <v>150</v>
      </c>
      <c r="R47" s="707"/>
      <c r="S47" s="708"/>
    </row>
    <row r="48" spans="2:19" ht="24.75" customHeight="1" x14ac:dyDescent="0.2">
      <c r="B48" s="53"/>
      <c r="K48" s="700"/>
      <c r="L48" s="138">
        <v>0.6</v>
      </c>
      <c r="M48" s="58">
        <v>137</v>
      </c>
      <c r="N48" s="58">
        <v>82</v>
      </c>
      <c r="O48" s="58">
        <v>7</v>
      </c>
      <c r="P48" s="58">
        <v>0</v>
      </c>
      <c r="Q48" s="58">
        <f t="shared" si="6"/>
        <v>226</v>
      </c>
      <c r="R48" s="701"/>
      <c r="S48" s="702"/>
    </row>
    <row r="49" spans="2:19" ht="45.75" customHeight="1" x14ac:dyDescent="0.2">
      <c r="B49" s="53"/>
      <c r="K49" s="698" t="s">
        <v>352</v>
      </c>
      <c r="L49" s="132" t="s">
        <v>334</v>
      </c>
      <c r="M49" s="55">
        <f>+M50+M51</f>
        <v>330</v>
      </c>
      <c r="N49" s="55">
        <f>N50+N51</f>
        <v>178</v>
      </c>
      <c r="O49" s="55">
        <f>O50+O51</f>
        <v>5</v>
      </c>
      <c r="P49" s="55">
        <f>P37+P40+P43</f>
        <v>0</v>
      </c>
      <c r="Q49" s="133">
        <f t="shared" ref="Q49:Q54" si="8">SUM(M49:P49)</f>
        <v>513</v>
      </c>
      <c r="R49" s="701" t="s">
        <v>362</v>
      </c>
      <c r="S49" s="702"/>
    </row>
    <row r="50" spans="2:19" x14ac:dyDescent="0.2">
      <c r="B50" s="53"/>
      <c r="K50" s="699"/>
      <c r="L50" s="134" t="s">
        <v>339</v>
      </c>
      <c r="M50" s="56">
        <v>132</v>
      </c>
      <c r="N50" s="56">
        <v>71</v>
      </c>
      <c r="O50" s="56">
        <v>2</v>
      </c>
      <c r="P50" s="56">
        <v>2</v>
      </c>
      <c r="Q50" s="56">
        <f t="shared" si="8"/>
        <v>207</v>
      </c>
      <c r="R50" s="701"/>
      <c r="S50" s="702"/>
    </row>
    <row r="51" spans="2:19" ht="27" customHeight="1" x14ac:dyDescent="0.2">
      <c r="B51" s="53"/>
      <c r="K51" s="700"/>
      <c r="L51" s="138">
        <v>0.6</v>
      </c>
      <c r="M51" s="58">
        <v>198</v>
      </c>
      <c r="N51" s="58">
        <v>107</v>
      </c>
      <c r="O51" s="58">
        <v>3</v>
      </c>
      <c r="P51" s="58">
        <f>P39+P42+P45</f>
        <v>2</v>
      </c>
      <c r="Q51" s="58">
        <f t="shared" si="8"/>
        <v>310</v>
      </c>
      <c r="R51" s="701"/>
      <c r="S51" s="702"/>
    </row>
    <row r="52" spans="2:19" x14ac:dyDescent="0.2">
      <c r="B52" s="53"/>
      <c r="K52" s="698" t="s">
        <v>353</v>
      </c>
      <c r="L52" s="132" t="s">
        <v>334</v>
      </c>
      <c r="M52" s="55">
        <f>M37+M40+M43</f>
        <v>330</v>
      </c>
      <c r="N52" s="55">
        <f>N10</f>
        <v>164</v>
      </c>
      <c r="O52" s="55">
        <f>O10</f>
        <v>11</v>
      </c>
      <c r="P52" s="55">
        <f>P10</f>
        <v>0</v>
      </c>
      <c r="Q52" s="133">
        <f t="shared" si="8"/>
        <v>505</v>
      </c>
      <c r="R52" s="701" t="s">
        <v>362</v>
      </c>
      <c r="S52" s="702"/>
    </row>
    <row r="53" spans="2:19" x14ac:dyDescent="0.2">
      <c r="B53" s="53"/>
      <c r="K53" s="699"/>
      <c r="L53" s="134" t="s">
        <v>339</v>
      </c>
      <c r="M53" s="58">
        <v>0</v>
      </c>
      <c r="N53" s="56">
        <v>0</v>
      </c>
      <c r="O53" s="56">
        <v>0</v>
      </c>
      <c r="P53" s="56">
        <v>0</v>
      </c>
      <c r="Q53" s="56">
        <f t="shared" si="8"/>
        <v>0</v>
      </c>
      <c r="R53" s="704"/>
      <c r="S53" s="705"/>
    </row>
    <row r="54" spans="2:19" ht="21" customHeight="1" thickBot="1" x14ac:dyDescent="0.25">
      <c r="B54" s="53"/>
      <c r="K54" s="703"/>
      <c r="L54" s="139">
        <v>0.6</v>
      </c>
      <c r="M54" s="57">
        <v>0</v>
      </c>
      <c r="N54" s="57">
        <v>0</v>
      </c>
      <c r="O54" s="57">
        <v>0</v>
      </c>
      <c r="P54" s="57">
        <v>0</v>
      </c>
      <c r="Q54" s="57">
        <f t="shared" si="8"/>
        <v>0</v>
      </c>
      <c r="R54" s="704"/>
      <c r="S54" s="705"/>
    </row>
    <row r="55" spans="2:19" ht="15.75" customHeight="1" x14ac:dyDescent="0.25">
      <c r="B55" s="53"/>
      <c r="K55" s="269"/>
      <c r="L55" s="269"/>
      <c r="M55" s="269"/>
      <c r="N55" s="269"/>
      <c r="O55" s="269"/>
      <c r="P55" s="269"/>
      <c r="Q55" s="269"/>
      <c r="R55" s="269"/>
      <c r="S55" s="269"/>
    </row>
    <row r="56" spans="2:19" x14ac:dyDescent="0.2">
      <c r="B56" s="53"/>
    </row>
    <row r="57" spans="2:19" ht="12.75" customHeight="1" x14ac:dyDescent="0.2">
      <c r="B57" s="53"/>
    </row>
    <row r="58" spans="2:19" x14ac:dyDescent="0.2">
      <c r="B58" s="53"/>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D29:F30 D32:F33 D35:F36 D41:F42 D14:F15 D38:F39 D10:F12 D20:F21 H10:H35 H37:H42 D23:F24 D26:F27 D17:F18">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301"/>
  <sheetViews>
    <sheetView showGridLines="0" zoomScale="50" zoomScaleNormal="50" zoomScalePageLayoutView="95" workbookViewId="0">
      <pane xSplit="1" topLeftCell="B1" activePane="topRight" state="frozen"/>
      <selection pane="topRight" activeCell="J19" sqref="J19:K19"/>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91"/>
      <c r="C1" s="292"/>
      <c r="D1" s="292"/>
      <c r="E1" s="292"/>
      <c r="F1" s="292"/>
      <c r="G1" s="292"/>
      <c r="H1" s="292"/>
      <c r="I1" s="292"/>
      <c r="J1" s="292"/>
      <c r="K1" s="292"/>
      <c r="L1" s="292"/>
      <c r="M1" s="292"/>
      <c r="N1" s="292"/>
      <c r="O1" s="292"/>
      <c r="P1" s="292"/>
      <c r="Q1" s="292"/>
      <c r="R1" s="292"/>
      <c r="S1" s="292"/>
      <c r="T1" s="292"/>
      <c r="U1" s="293"/>
    </row>
    <row r="2" spans="1:21" ht="25.5" customHeight="1" x14ac:dyDescent="0.2">
      <c r="B2" s="861" t="s">
        <v>129</v>
      </c>
      <c r="C2" s="862"/>
      <c r="D2" s="862"/>
      <c r="E2" s="862"/>
      <c r="F2" s="862"/>
      <c r="G2" s="862"/>
      <c r="H2" s="862"/>
      <c r="I2" s="862"/>
      <c r="J2" s="862"/>
      <c r="K2" s="862"/>
      <c r="L2" s="862"/>
      <c r="M2" s="862"/>
      <c r="N2" s="862"/>
      <c r="O2" s="862"/>
      <c r="P2" s="862"/>
      <c r="Q2" s="862"/>
      <c r="R2" s="862"/>
      <c r="S2" s="862"/>
      <c r="T2" s="862"/>
      <c r="U2" s="863"/>
    </row>
    <row r="3" spans="1:21" ht="21.75" customHeight="1" x14ac:dyDescent="0.2">
      <c r="A3" s="1" t="s">
        <v>561</v>
      </c>
      <c r="B3" s="864" t="s">
        <v>130</v>
      </c>
      <c r="C3" s="865"/>
      <c r="D3" s="865"/>
      <c r="E3" s="865"/>
      <c r="F3" s="865"/>
      <c r="G3" s="865"/>
      <c r="H3" s="865"/>
      <c r="I3" s="865"/>
      <c r="J3" s="865"/>
      <c r="K3" s="865"/>
      <c r="L3" s="865"/>
      <c r="M3" s="865"/>
      <c r="N3" s="865"/>
      <c r="O3" s="865"/>
      <c r="P3" s="865"/>
      <c r="Q3" s="865"/>
      <c r="R3" s="865"/>
      <c r="S3" s="865"/>
      <c r="T3" s="865"/>
      <c r="U3" s="866"/>
    </row>
    <row r="4" spans="1:21" ht="21" customHeight="1" x14ac:dyDescent="0.2">
      <c r="B4" s="765" t="s">
        <v>131</v>
      </c>
      <c r="C4" s="765"/>
      <c r="D4" s="766" t="s">
        <v>132</v>
      </c>
      <c r="E4" s="766"/>
      <c r="F4" s="867" t="s">
        <v>133</v>
      </c>
      <c r="G4" s="767" t="s">
        <v>134</v>
      </c>
      <c r="H4" s="767"/>
      <c r="I4" s="767"/>
      <c r="J4" s="767"/>
      <c r="K4" s="767"/>
      <c r="L4" s="869"/>
      <c r="M4" s="870"/>
      <c r="N4" s="869" t="s">
        <v>135</v>
      </c>
      <c r="O4" s="871"/>
      <c r="P4" s="871"/>
      <c r="Q4" s="871"/>
      <c r="R4" s="870"/>
      <c r="S4" s="872" t="s">
        <v>97</v>
      </c>
      <c r="T4" s="873"/>
      <c r="U4" s="874"/>
    </row>
    <row r="5" spans="1:21" ht="47.25" customHeight="1" x14ac:dyDescent="0.2">
      <c r="B5" s="765"/>
      <c r="C5" s="765"/>
      <c r="D5" s="766"/>
      <c r="E5" s="766"/>
      <c r="F5" s="868"/>
      <c r="G5" s="768" t="s">
        <v>136</v>
      </c>
      <c r="H5" s="766"/>
      <c r="I5" s="766"/>
      <c r="J5" s="768" t="s">
        <v>137</v>
      </c>
      <c r="K5" s="768"/>
      <c r="L5" s="768" t="s">
        <v>790</v>
      </c>
      <c r="M5" s="768"/>
      <c r="N5" s="202" t="s">
        <v>138</v>
      </c>
      <c r="O5" s="202" t="s">
        <v>139</v>
      </c>
      <c r="P5" s="29" t="s">
        <v>140</v>
      </c>
      <c r="Q5" s="883" t="s">
        <v>141</v>
      </c>
      <c r="R5" s="884"/>
      <c r="S5" s="875"/>
      <c r="T5" s="876"/>
      <c r="U5" s="877"/>
    </row>
    <row r="6" spans="1:21" ht="39.75" customHeight="1" x14ac:dyDescent="0.25">
      <c r="B6" s="320" t="s">
        <v>142</v>
      </c>
      <c r="C6" s="322"/>
      <c r="D6" s="878" t="s">
        <v>143</v>
      </c>
      <c r="E6" s="879"/>
      <c r="F6" s="79" t="s">
        <v>144</v>
      </c>
      <c r="G6" s="810"/>
      <c r="H6" s="810"/>
      <c r="I6" s="810"/>
      <c r="J6" s="490" t="s">
        <v>145</v>
      </c>
      <c r="K6" s="490"/>
      <c r="L6" s="885"/>
      <c r="M6" s="885"/>
      <c r="N6" s="106">
        <v>5268448465</v>
      </c>
      <c r="O6" s="30"/>
      <c r="P6" s="31"/>
      <c r="Q6" s="881">
        <v>0</v>
      </c>
      <c r="R6" s="882">
        <v>0</v>
      </c>
      <c r="S6" s="198"/>
      <c r="T6" s="199"/>
      <c r="U6" s="200"/>
    </row>
    <row r="7" spans="1:21" ht="39.75" customHeight="1" x14ac:dyDescent="0.25">
      <c r="B7" s="320" t="s">
        <v>146</v>
      </c>
      <c r="C7" s="322"/>
      <c r="D7" s="878" t="s">
        <v>143</v>
      </c>
      <c r="E7" s="879"/>
      <c r="F7" s="79" t="s">
        <v>144</v>
      </c>
      <c r="G7" s="810"/>
      <c r="H7" s="810"/>
      <c r="I7" s="810"/>
      <c r="J7" s="880" t="s">
        <v>791</v>
      </c>
      <c r="K7" s="880"/>
      <c r="L7" s="880"/>
      <c r="M7" s="880"/>
      <c r="N7" s="32">
        <v>20324681095</v>
      </c>
      <c r="O7" s="30"/>
      <c r="P7" s="31"/>
      <c r="Q7" s="881">
        <v>0</v>
      </c>
      <c r="R7" s="882">
        <v>0</v>
      </c>
      <c r="S7" s="198"/>
      <c r="T7" s="199"/>
      <c r="U7" s="200"/>
    </row>
    <row r="8" spans="1:21" ht="39.75" customHeight="1" x14ac:dyDescent="0.25">
      <c r="B8" s="320" t="s">
        <v>147</v>
      </c>
      <c r="C8" s="322"/>
      <c r="D8" s="878" t="s">
        <v>143</v>
      </c>
      <c r="E8" s="879"/>
      <c r="F8" s="79" t="s">
        <v>144</v>
      </c>
      <c r="G8" s="810"/>
      <c r="H8" s="810"/>
      <c r="I8" s="810"/>
      <c r="J8" s="880" t="s">
        <v>792</v>
      </c>
      <c r="K8" s="880"/>
      <c r="L8" s="880"/>
      <c r="M8" s="880"/>
      <c r="N8" s="32">
        <v>26799206349</v>
      </c>
      <c r="O8" s="30"/>
      <c r="P8" s="31"/>
      <c r="Q8" s="881">
        <v>0</v>
      </c>
      <c r="R8" s="882">
        <v>0</v>
      </c>
      <c r="S8" s="198"/>
      <c r="T8" s="199"/>
      <c r="U8" s="200"/>
    </row>
    <row r="9" spans="1:21" ht="131.25" customHeight="1" x14ac:dyDescent="0.25">
      <c r="B9" s="320" t="s">
        <v>148</v>
      </c>
      <c r="C9" s="322"/>
      <c r="D9" s="878" t="s">
        <v>143</v>
      </c>
      <c r="E9" s="879"/>
      <c r="F9" s="79" t="s">
        <v>144</v>
      </c>
      <c r="G9" s="810"/>
      <c r="H9" s="810"/>
      <c r="I9" s="810"/>
      <c r="J9" s="880" t="s">
        <v>793</v>
      </c>
      <c r="K9" s="880"/>
      <c r="L9" s="880"/>
      <c r="M9" s="880"/>
      <c r="N9" s="33">
        <v>62112039495.099998</v>
      </c>
      <c r="O9" s="207"/>
      <c r="P9" s="34"/>
      <c r="Q9" s="881">
        <v>0</v>
      </c>
      <c r="R9" s="882">
        <v>0</v>
      </c>
      <c r="S9" s="886" t="s">
        <v>416</v>
      </c>
      <c r="T9" s="887"/>
      <c r="U9" s="888"/>
    </row>
    <row r="10" spans="1:21" ht="48.75" customHeight="1" x14ac:dyDescent="0.25">
      <c r="B10" s="320" t="s">
        <v>149</v>
      </c>
      <c r="C10" s="322"/>
      <c r="D10" s="878" t="s">
        <v>143</v>
      </c>
      <c r="E10" s="879"/>
      <c r="F10" s="79" t="s">
        <v>144</v>
      </c>
      <c r="G10" s="810"/>
      <c r="H10" s="810"/>
      <c r="I10" s="810"/>
      <c r="J10" s="880" t="s">
        <v>794</v>
      </c>
      <c r="K10" s="880"/>
      <c r="L10" s="880"/>
      <c r="M10" s="880"/>
      <c r="N10" s="33">
        <v>48547865289.099998</v>
      </c>
      <c r="O10" s="207"/>
      <c r="P10" s="34"/>
      <c r="Q10" s="881">
        <v>0</v>
      </c>
      <c r="R10" s="882">
        <v>0</v>
      </c>
      <c r="S10" s="889"/>
      <c r="T10" s="890"/>
      <c r="U10" s="891"/>
    </row>
    <row r="11" spans="1:21" ht="39.75" customHeight="1" x14ac:dyDescent="0.25">
      <c r="B11" s="320" t="s">
        <v>150</v>
      </c>
      <c r="C11" s="322"/>
      <c r="D11" s="878" t="s">
        <v>143</v>
      </c>
      <c r="E11" s="879"/>
      <c r="F11" s="79" t="s">
        <v>144</v>
      </c>
      <c r="G11" s="810"/>
      <c r="H11" s="810"/>
      <c r="I11" s="810"/>
      <c r="J11" s="880" t="s">
        <v>795</v>
      </c>
      <c r="K11" s="880"/>
      <c r="L11" s="880"/>
      <c r="M11" s="880"/>
      <c r="N11" s="33">
        <v>49940241269.099998</v>
      </c>
      <c r="O11" s="207"/>
      <c r="P11" s="34"/>
      <c r="Q11" s="881">
        <v>0</v>
      </c>
      <c r="R11" s="882">
        <v>0</v>
      </c>
      <c r="S11" s="198"/>
      <c r="T11" s="199"/>
      <c r="U11" s="200"/>
    </row>
    <row r="12" spans="1:21" ht="39.75" customHeight="1" x14ac:dyDescent="0.25">
      <c r="B12" s="320" t="s">
        <v>151</v>
      </c>
      <c r="C12" s="322"/>
      <c r="D12" s="878" t="s">
        <v>143</v>
      </c>
      <c r="E12" s="879"/>
      <c r="F12" s="79" t="s">
        <v>144</v>
      </c>
      <c r="G12" s="810"/>
      <c r="H12" s="810"/>
      <c r="I12" s="810"/>
      <c r="J12" s="880" t="s">
        <v>796</v>
      </c>
      <c r="K12" s="880"/>
      <c r="L12" s="880"/>
      <c r="M12" s="880"/>
      <c r="N12" s="33">
        <v>42430490883.199997</v>
      </c>
      <c r="O12" s="207"/>
      <c r="P12" s="34"/>
      <c r="Q12" s="881">
        <v>0</v>
      </c>
      <c r="R12" s="882">
        <v>0</v>
      </c>
      <c r="S12" s="198"/>
      <c r="T12" s="199"/>
      <c r="U12" s="200"/>
    </row>
    <row r="13" spans="1:21" ht="39.75" customHeight="1" x14ac:dyDescent="0.25">
      <c r="B13" s="320" t="s">
        <v>152</v>
      </c>
      <c r="C13" s="322"/>
      <c r="D13" s="878" t="s">
        <v>143</v>
      </c>
      <c r="E13" s="879"/>
      <c r="F13" s="79" t="s">
        <v>144</v>
      </c>
      <c r="G13" s="810"/>
      <c r="H13" s="810"/>
      <c r="I13" s="810"/>
      <c r="J13" s="880" t="s">
        <v>797</v>
      </c>
      <c r="K13" s="880"/>
      <c r="L13" s="880"/>
      <c r="M13" s="880"/>
      <c r="N13" s="33">
        <v>24948005269.599998</v>
      </c>
      <c r="O13" s="207"/>
      <c r="P13" s="35"/>
      <c r="Q13" s="881">
        <v>0</v>
      </c>
      <c r="R13" s="882">
        <v>0</v>
      </c>
      <c r="S13" s="198"/>
      <c r="T13" s="199"/>
      <c r="U13" s="200"/>
    </row>
    <row r="14" spans="1:21" ht="39.75" customHeight="1" x14ac:dyDescent="0.25">
      <c r="B14" s="895"/>
      <c r="C14" s="896"/>
      <c r="D14" s="897"/>
      <c r="E14" s="898"/>
      <c r="F14" s="36"/>
      <c r="G14" s="899"/>
      <c r="H14" s="899"/>
      <c r="I14" s="899"/>
      <c r="J14" s="900"/>
      <c r="K14" s="900"/>
      <c r="L14" s="901"/>
      <c r="M14" s="901"/>
      <c r="N14" s="108">
        <f>SUM(N6:N13)</f>
        <v>280370978115.09998</v>
      </c>
      <c r="O14" s="37"/>
      <c r="P14" s="38"/>
      <c r="Q14" s="902">
        <v>0</v>
      </c>
      <c r="R14" s="903">
        <v>0</v>
      </c>
      <c r="S14" s="892"/>
      <c r="T14" s="892"/>
      <c r="U14" s="892"/>
    </row>
    <row r="15" spans="1:21" ht="39.75" customHeight="1" x14ac:dyDescent="0.2">
      <c r="B15" s="320"/>
      <c r="C15" s="322"/>
      <c r="D15" s="878" t="s">
        <v>143</v>
      </c>
      <c r="E15" s="879"/>
      <c r="F15" s="79" t="s">
        <v>144</v>
      </c>
      <c r="G15" s="777">
        <v>3111530718</v>
      </c>
      <c r="H15" s="777"/>
      <c r="I15" s="777"/>
      <c r="J15" s="490"/>
      <c r="K15" s="490"/>
      <c r="L15" s="880" t="s">
        <v>153</v>
      </c>
      <c r="M15" s="880"/>
      <c r="N15" s="106"/>
      <c r="O15" s="59">
        <f>123.78/111.82</f>
        <v>1.1069576104453587</v>
      </c>
      <c r="P15" s="39" t="s">
        <v>154</v>
      </c>
      <c r="Q15" s="893">
        <f t="shared" ref="Q15:Q78" si="0">+G15/O15</f>
        <v>2810885158.2384872</v>
      </c>
      <c r="R15" s="894"/>
      <c r="S15" s="382"/>
      <c r="T15" s="382"/>
      <c r="U15" s="382"/>
    </row>
    <row r="16" spans="1:21" ht="39.75" customHeight="1" x14ac:dyDescent="0.2">
      <c r="B16" s="320"/>
      <c r="C16" s="322"/>
      <c r="D16" s="878" t="s">
        <v>143</v>
      </c>
      <c r="E16" s="879"/>
      <c r="F16" s="79" t="s">
        <v>144</v>
      </c>
      <c r="G16" s="814">
        <v>5503863348.5</v>
      </c>
      <c r="H16" s="904"/>
      <c r="I16" s="815"/>
      <c r="J16" s="905"/>
      <c r="K16" s="905"/>
      <c r="L16" s="880" t="s">
        <v>155</v>
      </c>
      <c r="M16" s="880"/>
      <c r="N16" s="32"/>
      <c r="O16" s="59">
        <f>123.78/111.82</f>
        <v>1.1069576104453587</v>
      </c>
      <c r="P16" s="39" t="s">
        <v>154</v>
      </c>
      <c r="Q16" s="893">
        <f t="shared" si="0"/>
        <v>4972063335.1855707</v>
      </c>
      <c r="R16" s="894"/>
      <c r="S16" s="382"/>
      <c r="T16" s="382"/>
      <c r="U16" s="382"/>
    </row>
    <row r="17" spans="2:21" ht="39.75" customHeight="1" x14ac:dyDescent="0.2">
      <c r="B17" s="320"/>
      <c r="C17" s="322"/>
      <c r="D17" s="878" t="s">
        <v>143</v>
      </c>
      <c r="E17" s="879"/>
      <c r="F17" s="79" t="s">
        <v>144</v>
      </c>
      <c r="G17" s="814">
        <v>263457714</v>
      </c>
      <c r="H17" s="904"/>
      <c r="I17" s="815"/>
      <c r="J17" s="905"/>
      <c r="K17" s="905"/>
      <c r="L17" s="880" t="s">
        <v>156</v>
      </c>
      <c r="M17" s="880"/>
      <c r="N17" s="32"/>
      <c r="O17" s="59">
        <f>123.78/111.82</f>
        <v>1.1069576104453587</v>
      </c>
      <c r="P17" s="39" t="s">
        <v>154</v>
      </c>
      <c r="Q17" s="893">
        <f t="shared" si="0"/>
        <v>238001628.53029567</v>
      </c>
      <c r="R17" s="894"/>
      <c r="S17" s="382"/>
      <c r="T17" s="382"/>
      <c r="U17" s="382"/>
    </row>
    <row r="18" spans="2:21" ht="39.75" customHeight="1" x14ac:dyDescent="0.2">
      <c r="B18" s="320"/>
      <c r="C18" s="322"/>
      <c r="D18" s="878" t="s">
        <v>143</v>
      </c>
      <c r="E18" s="879"/>
      <c r="F18" s="79" t="s">
        <v>144</v>
      </c>
      <c r="G18" s="814">
        <v>1636965150</v>
      </c>
      <c r="H18" s="904"/>
      <c r="I18" s="815"/>
      <c r="J18" s="906"/>
      <c r="K18" s="880"/>
      <c r="L18" s="880" t="s">
        <v>157</v>
      </c>
      <c r="M18" s="880"/>
      <c r="N18" s="32"/>
      <c r="O18" s="59">
        <f>123.78/111.82</f>
        <v>1.1069576104453587</v>
      </c>
      <c r="P18" s="39" t="s">
        <v>154</v>
      </c>
      <c r="Q18" s="893">
        <f t="shared" si="0"/>
        <v>1478796599.3940861</v>
      </c>
      <c r="R18" s="894"/>
      <c r="S18" s="382"/>
      <c r="T18" s="382"/>
      <c r="U18" s="382"/>
    </row>
    <row r="19" spans="2:21" ht="33.75" customHeight="1" x14ac:dyDescent="0.2">
      <c r="B19" s="320"/>
      <c r="C19" s="322"/>
      <c r="D19" s="878" t="s">
        <v>143</v>
      </c>
      <c r="E19" s="879"/>
      <c r="F19" s="79" t="s">
        <v>144</v>
      </c>
      <c r="G19" s="814">
        <v>2728275250</v>
      </c>
      <c r="H19" s="904"/>
      <c r="I19" s="815"/>
      <c r="J19" s="905"/>
      <c r="K19" s="905"/>
      <c r="L19" s="880" t="s">
        <v>158</v>
      </c>
      <c r="M19" s="880"/>
      <c r="N19" s="32"/>
      <c r="O19" s="109">
        <f>124.62/111.82</f>
        <v>1.1144696834197818</v>
      </c>
      <c r="P19" s="40" t="s">
        <v>159</v>
      </c>
      <c r="Q19" s="893">
        <f t="shared" si="0"/>
        <v>2448047973.4793773</v>
      </c>
      <c r="R19" s="894"/>
      <c r="S19" s="382"/>
      <c r="T19" s="382"/>
      <c r="U19" s="382"/>
    </row>
    <row r="20" spans="2:21" ht="30" customHeight="1" x14ac:dyDescent="0.2">
      <c r="B20" s="320"/>
      <c r="C20" s="322"/>
      <c r="D20" s="878" t="s">
        <v>143</v>
      </c>
      <c r="E20" s="879"/>
      <c r="F20" s="79" t="s">
        <v>144</v>
      </c>
      <c r="G20" s="814">
        <v>621675000</v>
      </c>
      <c r="H20" s="904"/>
      <c r="I20" s="815"/>
      <c r="J20" s="907"/>
      <c r="K20" s="907"/>
      <c r="L20" s="880" t="s">
        <v>160</v>
      </c>
      <c r="M20" s="880"/>
      <c r="N20" s="32"/>
      <c r="O20" s="109">
        <f>125.37/111.82</f>
        <v>1.1211768914326596</v>
      </c>
      <c r="P20" s="40" t="s">
        <v>161</v>
      </c>
      <c r="Q20" s="893">
        <f t="shared" si="0"/>
        <v>554484314.42928934</v>
      </c>
      <c r="R20" s="894"/>
      <c r="S20" s="382"/>
      <c r="T20" s="382"/>
      <c r="U20" s="382"/>
    </row>
    <row r="21" spans="2:21" ht="30" customHeight="1" x14ac:dyDescent="0.2">
      <c r="B21" s="320"/>
      <c r="C21" s="322"/>
      <c r="D21" s="878" t="s">
        <v>143</v>
      </c>
      <c r="E21" s="879"/>
      <c r="F21" s="79" t="s">
        <v>144</v>
      </c>
      <c r="G21" s="814">
        <v>764295785</v>
      </c>
      <c r="H21" s="904"/>
      <c r="I21" s="815"/>
      <c r="J21" s="907"/>
      <c r="K21" s="907"/>
      <c r="L21" s="880" t="s">
        <v>162</v>
      </c>
      <c r="M21" s="880"/>
      <c r="N21" s="32"/>
      <c r="O21" s="109">
        <f>125.37/111.82</f>
        <v>1.1211768914326596</v>
      </c>
      <c r="P21" s="40" t="s">
        <v>161</v>
      </c>
      <c r="Q21" s="893">
        <f t="shared" si="0"/>
        <v>681690633.15545988</v>
      </c>
      <c r="R21" s="894"/>
      <c r="S21" s="382"/>
      <c r="T21" s="382"/>
      <c r="U21" s="382"/>
    </row>
    <row r="22" spans="2:21" ht="30" customHeight="1" x14ac:dyDescent="0.2">
      <c r="B22" s="320"/>
      <c r="C22" s="322"/>
      <c r="D22" s="878" t="s">
        <v>143</v>
      </c>
      <c r="E22" s="879"/>
      <c r="F22" s="79" t="s">
        <v>144</v>
      </c>
      <c r="G22" s="814">
        <v>872199750</v>
      </c>
      <c r="H22" s="904"/>
      <c r="I22" s="815"/>
      <c r="J22" s="907"/>
      <c r="K22" s="907"/>
      <c r="L22" s="880" t="s">
        <v>163</v>
      </c>
      <c r="M22" s="880"/>
      <c r="N22" s="32"/>
      <c r="O22" s="109">
        <f>125.37/111.82</f>
        <v>1.1211768914326596</v>
      </c>
      <c r="P22" s="40" t="s">
        <v>161</v>
      </c>
      <c r="Q22" s="893">
        <f t="shared" si="0"/>
        <v>777932328.66714525</v>
      </c>
      <c r="R22" s="894"/>
      <c r="S22" s="382"/>
      <c r="T22" s="382"/>
      <c r="U22" s="382"/>
    </row>
    <row r="23" spans="2:21" ht="30" customHeight="1" x14ac:dyDescent="0.2">
      <c r="B23" s="320"/>
      <c r="C23" s="322"/>
      <c r="D23" s="878" t="s">
        <v>143</v>
      </c>
      <c r="E23" s="879"/>
      <c r="F23" s="79" t="s">
        <v>144</v>
      </c>
      <c r="G23" s="814">
        <v>19781458</v>
      </c>
      <c r="H23" s="904"/>
      <c r="I23" s="815"/>
      <c r="J23" s="907"/>
      <c r="K23" s="907"/>
      <c r="L23" s="880" t="s">
        <v>163</v>
      </c>
      <c r="M23" s="880"/>
      <c r="N23" s="32"/>
      <c r="O23" s="109">
        <f>125.37/111.82</f>
        <v>1.1211768914326596</v>
      </c>
      <c r="P23" s="40" t="s">
        <v>161</v>
      </c>
      <c r="Q23" s="893">
        <f t="shared" si="0"/>
        <v>17643476.378399935</v>
      </c>
      <c r="R23" s="894"/>
      <c r="S23" s="382"/>
      <c r="T23" s="382"/>
      <c r="U23" s="382"/>
    </row>
    <row r="24" spans="2:21" ht="30" customHeight="1" x14ac:dyDescent="0.2">
      <c r="B24" s="320"/>
      <c r="C24" s="322"/>
      <c r="D24" s="878" t="s">
        <v>143</v>
      </c>
      <c r="E24" s="879"/>
      <c r="F24" s="79" t="s">
        <v>144</v>
      </c>
      <c r="G24" s="814">
        <v>686624625</v>
      </c>
      <c r="H24" s="904"/>
      <c r="I24" s="815"/>
      <c r="J24" s="908"/>
      <c r="K24" s="908"/>
      <c r="L24" s="880" t="s">
        <v>164</v>
      </c>
      <c r="M24" s="880"/>
      <c r="N24" s="32"/>
      <c r="O24" s="109">
        <f>125.37/111.82</f>
        <v>1.1211768914326596</v>
      </c>
      <c r="P24" s="40" t="s">
        <v>161</v>
      </c>
      <c r="Q24" s="893">
        <f t="shared" si="0"/>
        <v>612414178.57142854</v>
      </c>
      <c r="R24" s="894"/>
      <c r="S24" s="382"/>
      <c r="T24" s="382"/>
      <c r="U24" s="382"/>
    </row>
    <row r="25" spans="2:21" ht="30" customHeight="1" x14ac:dyDescent="0.2">
      <c r="B25" s="320"/>
      <c r="C25" s="322"/>
      <c r="D25" s="878" t="s">
        <v>143</v>
      </c>
      <c r="E25" s="879"/>
      <c r="F25" s="79" t="s">
        <v>144</v>
      </c>
      <c r="G25" s="814">
        <v>2047764587</v>
      </c>
      <c r="H25" s="904"/>
      <c r="I25" s="815"/>
      <c r="J25" s="880"/>
      <c r="K25" s="880"/>
      <c r="L25" s="885" t="s">
        <v>165</v>
      </c>
      <c r="M25" s="885"/>
      <c r="N25" s="32"/>
      <c r="O25" s="109">
        <f>126.15/111.82</f>
        <v>1.1281523877660526</v>
      </c>
      <c r="P25" s="40" t="s">
        <v>166</v>
      </c>
      <c r="Q25" s="893">
        <f t="shared" si="0"/>
        <v>1815148918.8929052</v>
      </c>
      <c r="R25" s="894"/>
      <c r="S25" s="382"/>
      <c r="T25" s="382"/>
      <c r="U25" s="382"/>
    </row>
    <row r="26" spans="2:21" ht="30" customHeight="1" x14ac:dyDescent="0.2">
      <c r="B26" s="320"/>
      <c r="C26" s="322"/>
      <c r="D26" s="878" t="s">
        <v>143</v>
      </c>
      <c r="E26" s="879"/>
      <c r="F26" s="79" t="s">
        <v>144</v>
      </c>
      <c r="G26" s="814">
        <v>3071646881</v>
      </c>
      <c r="H26" s="904"/>
      <c r="I26" s="815"/>
      <c r="J26" s="908"/>
      <c r="K26" s="908"/>
      <c r="L26" s="885" t="s">
        <v>167</v>
      </c>
      <c r="M26" s="885"/>
      <c r="N26" s="32"/>
      <c r="O26" s="109">
        <f>126.15/111.82</f>
        <v>1.1281523877660526</v>
      </c>
      <c r="P26" s="40" t="s">
        <v>166</v>
      </c>
      <c r="Q26" s="893">
        <f t="shared" si="0"/>
        <v>2722723378.7825603</v>
      </c>
      <c r="R26" s="894"/>
      <c r="S26" s="382"/>
      <c r="T26" s="382"/>
      <c r="U26" s="382"/>
    </row>
    <row r="27" spans="2:21" ht="30" customHeight="1" x14ac:dyDescent="0.2">
      <c r="B27" s="320"/>
      <c r="C27" s="322"/>
      <c r="D27" s="878" t="s">
        <v>143</v>
      </c>
      <c r="E27" s="879"/>
      <c r="F27" s="79" t="s">
        <v>144</v>
      </c>
      <c r="G27" s="814">
        <v>3071646881</v>
      </c>
      <c r="H27" s="904"/>
      <c r="I27" s="815"/>
      <c r="J27" s="906"/>
      <c r="K27" s="880"/>
      <c r="L27" s="885" t="s">
        <v>168</v>
      </c>
      <c r="M27" s="885"/>
      <c r="N27" s="32"/>
      <c r="O27" s="109">
        <f>127.78/111.82</f>
        <v>1.1427293865140404</v>
      </c>
      <c r="P27" s="40" t="s">
        <v>169</v>
      </c>
      <c r="Q27" s="893">
        <f t="shared" si="0"/>
        <v>2687991502.8441072</v>
      </c>
      <c r="R27" s="894"/>
      <c r="S27" s="908"/>
      <c r="T27" s="908"/>
      <c r="U27" s="908"/>
    </row>
    <row r="28" spans="2:21" ht="30" customHeight="1" x14ac:dyDescent="0.2">
      <c r="B28" s="320"/>
      <c r="C28" s="322"/>
      <c r="D28" s="878" t="s">
        <v>143</v>
      </c>
      <c r="E28" s="879"/>
      <c r="F28" s="79" t="s">
        <v>144</v>
      </c>
      <c r="G28" s="814">
        <v>1769000000</v>
      </c>
      <c r="H28" s="904"/>
      <c r="I28" s="815"/>
      <c r="J28" s="906"/>
      <c r="K28" s="880"/>
      <c r="L28" s="885" t="s">
        <v>170</v>
      </c>
      <c r="M28" s="885"/>
      <c r="N28" s="32"/>
      <c r="O28" s="109">
        <f>127.78/111.82</f>
        <v>1.1427293865140404</v>
      </c>
      <c r="P28" s="40" t="s">
        <v>169</v>
      </c>
      <c r="Q28" s="893">
        <f t="shared" si="0"/>
        <v>1548048051.3382375</v>
      </c>
      <c r="R28" s="894"/>
      <c r="S28" s="908"/>
      <c r="T28" s="908"/>
      <c r="U28" s="908"/>
    </row>
    <row r="29" spans="2:21" ht="30" customHeight="1" x14ac:dyDescent="0.2">
      <c r="B29" s="320"/>
      <c r="C29" s="322"/>
      <c r="D29" s="878" t="s">
        <v>143</v>
      </c>
      <c r="E29" s="879"/>
      <c r="F29" s="79" t="s">
        <v>144</v>
      </c>
      <c r="G29" s="814">
        <v>2653500000</v>
      </c>
      <c r="H29" s="904"/>
      <c r="I29" s="815"/>
      <c r="J29" s="906"/>
      <c r="K29" s="880"/>
      <c r="L29" s="885" t="s">
        <v>171</v>
      </c>
      <c r="M29" s="885"/>
      <c r="N29" s="32"/>
      <c r="O29" s="109">
        <f>127.78/111.82</f>
        <v>1.1427293865140404</v>
      </c>
      <c r="P29" s="40" t="s">
        <v>169</v>
      </c>
      <c r="Q29" s="893">
        <f t="shared" si="0"/>
        <v>2322072077.0073562</v>
      </c>
      <c r="R29" s="894"/>
      <c r="S29" s="908"/>
      <c r="T29" s="908"/>
      <c r="U29" s="908"/>
    </row>
    <row r="30" spans="2:21" ht="30" customHeight="1" x14ac:dyDescent="0.2">
      <c r="B30" s="320"/>
      <c r="C30" s="322"/>
      <c r="D30" s="878" t="s">
        <v>143</v>
      </c>
      <c r="E30" s="879"/>
      <c r="F30" s="79" t="s">
        <v>144</v>
      </c>
      <c r="G30" s="814">
        <v>2653500000</v>
      </c>
      <c r="H30" s="904"/>
      <c r="I30" s="815"/>
      <c r="J30" s="880"/>
      <c r="K30" s="880"/>
      <c r="L30" s="885" t="s">
        <v>172</v>
      </c>
      <c r="M30" s="885"/>
      <c r="N30" s="32"/>
      <c r="O30" s="109">
        <f>129.41/111.82</f>
        <v>1.1573063852620282</v>
      </c>
      <c r="P30" s="40" t="s">
        <v>173</v>
      </c>
      <c r="Q30" s="893">
        <f t="shared" si="0"/>
        <v>2292824124.8744302</v>
      </c>
      <c r="R30" s="894"/>
      <c r="S30" s="908"/>
      <c r="T30" s="908"/>
      <c r="U30" s="908"/>
    </row>
    <row r="31" spans="2:21" ht="30" customHeight="1" x14ac:dyDescent="0.2">
      <c r="B31" s="320"/>
      <c r="C31" s="322"/>
      <c r="D31" s="878" t="s">
        <v>143</v>
      </c>
      <c r="E31" s="879"/>
      <c r="F31" s="79" t="s">
        <v>144</v>
      </c>
      <c r="G31" s="814">
        <v>2465000000</v>
      </c>
      <c r="H31" s="904"/>
      <c r="I31" s="815"/>
      <c r="J31" s="880"/>
      <c r="K31" s="880"/>
      <c r="L31" s="885" t="s">
        <v>174</v>
      </c>
      <c r="M31" s="885"/>
      <c r="N31" s="32"/>
      <c r="O31" s="109">
        <f>129.41/111.82</f>
        <v>1.1573063852620282</v>
      </c>
      <c r="P31" s="40" t="s">
        <v>173</v>
      </c>
      <c r="Q31" s="893">
        <f t="shared" si="0"/>
        <v>2129945908.3532958</v>
      </c>
      <c r="R31" s="894"/>
      <c r="S31" s="908"/>
      <c r="T31" s="908"/>
      <c r="U31" s="908"/>
    </row>
    <row r="32" spans="2:21" ht="30" customHeight="1" x14ac:dyDescent="0.2">
      <c r="B32" s="320"/>
      <c r="C32" s="322"/>
      <c r="D32" s="878" t="s">
        <v>143</v>
      </c>
      <c r="E32" s="879"/>
      <c r="F32" s="79" t="s">
        <v>144</v>
      </c>
      <c r="G32" s="814">
        <v>3697500000</v>
      </c>
      <c r="H32" s="904"/>
      <c r="I32" s="815"/>
      <c r="J32" s="908"/>
      <c r="K32" s="908"/>
      <c r="L32" s="885" t="s">
        <v>175</v>
      </c>
      <c r="M32" s="885"/>
      <c r="N32" s="32"/>
      <c r="O32" s="109">
        <f>129.41/111.82</f>
        <v>1.1573063852620282</v>
      </c>
      <c r="P32" s="40" t="s">
        <v>173</v>
      </c>
      <c r="Q32" s="893">
        <f t="shared" si="0"/>
        <v>3194918862.5299435</v>
      </c>
      <c r="R32" s="894"/>
      <c r="S32" s="908"/>
      <c r="T32" s="908"/>
      <c r="U32" s="908"/>
    </row>
    <row r="33" spans="2:21" ht="30" customHeight="1" x14ac:dyDescent="0.2">
      <c r="B33" s="320"/>
      <c r="C33" s="322"/>
      <c r="D33" s="878" t="s">
        <v>143</v>
      </c>
      <c r="E33" s="879"/>
      <c r="F33" s="79" t="s">
        <v>144</v>
      </c>
      <c r="G33" s="814">
        <v>3549440000</v>
      </c>
      <c r="H33" s="904"/>
      <c r="I33" s="815"/>
      <c r="J33" s="906"/>
      <c r="K33" s="880"/>
      <c r="L33" s="885" t="s">
        <v>176</v>
      </c>
      <c r="M33" s="885"/>
      <c r="N33" s="32"/>
      <c r="O33" s="109">
        <f>129.41/111.82</f>
        <v>1.1573063852620282</v>
      </c>
      <c r="P33" s="40" t="s">
        <v>173</v>
      </c>
      <c r="Q33" s="893">
        <f t="shared" si="0"/>
        <v>3066983855.9616723</v>
      </c>
      <c r="R33" s="894"/>
      <c r="S33" s="908"/>
      <c r="T33" s="908"/>
      <c r="U33" s="908"/>
    </row>
    <row r="34" spans="2:21" ht="30" customHeight="1" x14ac:dyDescent="0.2">
      <c r="B34" s="320"/>
      <c r="C34" s="322"/>
      <c r="D34" s="878" t="s">
        <v>143</v>
      </c>
      <c r="E34" s="879"/>
      <c r="F34" s="79" t="s">
        <v>144</v>
      </c>
      <c r="G34" s="814">
        <v>15478119</v>
      </c>
      <c r="H34" s="904"/>
      <c r="I34" s="815"/>
      <c r="J34" s="880"/>
      <c r="K34" s="880"/>
      <c r="L34" s="885" t="s">
        <v>177</v>
      </c>
      <c r="M34" s="885"/>
      <c r="N34" s="32"/>
      <c r="O34" s="109">
        <f>130.63/111.82</f>
        <v>1.1682167769629763</v>
      </c>
      <c r="P34" s="40" t="s">
        <v>178</v>
      </c>
      <c r="Q34" s="893">
        <f t="shared" si="0"/>
        <v>13249355.17553395</v>
      </c>
      <c r="R34" s="894"/>
      <c r="S34" s="908"/>
      <c r="T34" s="908"/>
      <c r="U34" s="908"/>
    </row>
    <row r="35" spans="2:21" ht="30" customHeight="1" x14ac:dyDescent="0.2">
      <c r="B35" s="320"/>
      <c r="C35" s="322"/>
      <c r="D35" s="878" t="s">
        <v>143</v>
      </c>
      <c r="E35" s="879"/>
      <c r="F35" s="79" t="s">
        <v>144</v>
      </c>
      <c r="G35" s="814">
        <v>2068530699</v>
      </c>
      <c r="H35" s="904"/>
      <c r="I35" s="815"/>
      <c r="J35" s="880"/>
      <c r="K35" s="880"/>
      <c r="L35" s="885" t="s">
        <v>179</v>
      </c>
      <c r="M35" s="885"/>
      <c r="N35" s="32"/>
      <c r="O35" s="109">
        <f>130.63/111.82</f>
        <v>1.1682167769629763</v>
      </c>
      <c r="P35" s="40" t="s">
        <v>178</v>
      </c>
      <c r="Q35" s="893">
        <f t="shared" si="0"/>
        <v>1770673679.5696239</v>
      </c>
      <c r="R35" s="894"/>
      <c r="S35" s="908"/>
      <c r="T35" s="908"/>
      <c r="U35" s="908"/>
    </row>
    <row r="36" spans="2:21" ht="30" customHeight="1" x14ac:dyDescent="0.2">
      <c r="B36" s="320"/>
      <c r="C36" s="322"/>
      <c r="D36" s="878" t="s">
        <v>143</v>
      </c>
      <c r="E36" s="879"/>
      <c r="F36" s="79" t="s">
        <v>144</v>
      </c>
      <c r="G36" s="814">
        <v>3102796048</v>
      </c>
      <c r="H36" s="904"/>
      <c r="I36" s="815"/>
      <c r="J36" s="880"/>
      <c r="K36" s="880"/>
      <c r="L36" s="885" t="s">
        <v>180</v>
      </c>
      <c r="M36" s="885"/>
      <c r="N36" s="32"/>
      <c r="O36" s="109">
        <f>130.63/111.82</f>
        <v>1.1682167769629763</v>
      </c>
      <c r="P36" s="40" t="s">
        <v>178</v>
      </c>
      <c r="Q36" s="893">
        <f t="shared" si="0"/>
        <v>2656010518.9264331</v>
      </c>
      <c r="R36" s="894"/>
      <c r="S36" s="908"/>
      <c r="T36" s="908"/>
      <c r="U36" s="908"/>
    </row>
    <row r="37" spans="2:21" ht="30" customHeight="1" x14ac:dyDescent="0.2">
      <c r="B37" s="320"/>
      <c r="C37" s="322"/>
      <c r="D37" s="878" t="s">
        <v>143</v>
      </c>
      <c r="E37" s="879"/>
      <c r="F37" s="79" t="s">
        <v>144</v>
      </c>
      <c r="G37" s="814">
        <v>3144320000</v>
      </c>
      <c r="H37" s="904"/>
      <c r="I37" s="815"/>
      <c r="J37" s="906"/>
      <c r="K37" s="880"/>
      <c r="L37" s="885" t="s">
        <v>181</v>
      </c>
      <c r="M37" s="885"/>
      <c r="N37" s="32"/>
      <c r="O37" s="109">
        <f>130.63/111.82</f>
        <v>1.1682167769629763</v>
      </c>
      <c r="P37" s="40" t="s">
        <v>178</v>
      </c>
      <c r="Q37" s="893">
        <f t="shared" si="0"/>
        <v>2691555250.7081065</v>
      </c>
      <c r="R37" s="894"/>
      <c r="S37" s="908"/>
      <c r="T37" s="908"/>
      <c r="U37" s="908"/>
    </row>
    <row r="38" spans="2:21" ht="30" customHeight="1" x14ac:dyDescent="0.2">
      <c r="B38" s="320"/>
      <c r="C38" s="322"/>
      <c r="D38" s="878" t="s">
        <v>143</v>
      </c>
      <c r="E38" s="879"/>
      <c r="F38" s="79" t="s">
        <v>144</v>
      </c>
      <c r="G38" s="814">
        <v>2453430908</v>
      </c>
      <c r="H38" s="904"/>
      <c r="I38" s="815"/>
      <c r="J38" s="880"/>
      <c r="K38" s="880"/>
      <c r="L38" s="885" t="s">
        <v>182</v>
      </c>
      <c r="M38" s="885"/>
      <c r="N38" s="32"/>
      <c r="O38" s="109">
        <f>131.28/111.82</f>
        <v>1.1740296905741372</v>
      </c>
      <c r="P38" s="40" t="s">
        <v>183</v>
      </c>
      <c r="Q38" s="893">
        <f t="shared" si="0"/>
        <v>2089752011.9786713</v>
      </c>
      <c r="R38" s="894"/>
      <c r="S38" s="908"/>
      <c r="T38" s="908"/>
      <c r="U38" s="908"/>
    </row>
    <row r="39" spans="2:21" ht="30" customHeight="1" x14ac:dyDescent="0.2">
      <c r="B39" s="320"/>
      <c r="C39" s="322"/>
      <c r="D39" s="878" t="s">
        <v>143</v>
      </c>
      <c r="E39" s="879"/>
      <c r="F39" s="79" t="s">
        <v>144</v>
      </c>
      <c r="G39" s="814">
        <v>3884800000</v>
      </c>
      <c r="H39" s="904"/>
      <c r="I39" s="815"/>
      <c r="J39" s="880"/>
      <c r="K39" s="880"/>
      <c r="L39" s="885" t="s">
        <v>184</v>
      </c>
      <c r="M39" s="885"/>
      <c r="N39" s="32"/>
      <c r="O39" s="109">
        <f>131.28/111.82</f>
        <v>1.1740296905741372</v>
      </c>
      <c r="P39" s="40" t="s">
        <v>183</v>
      </c>
      <c r="Q39" s="893">
        <f t="shared" si="0"/>
        <v>3308945277.2699566</v>
      </c>
      <c r="R39" s="894"/>
      <c r="S39" s="908"/>
      <c r="T39" s="908"/>
      <c r="U39" s="908"/>
    </row>
    <row r="40" spans="2:21" ht="30" customHeight="1" x14ac:dyDescent="0.2">
      <c r="B40" s="320"/>
      <c r="C40" s="322"/>
      <c r="D40" s="878" t="s">
        <v>143</v>
      </c>
      <c r="E40" s="879"/>
      <c r="F40" s="79" t="s">
        <v>144</v>
      </c>
      <c r="G40" s="814">
        <v>3680146362</v>
      </c>
      <c r="H40" s="904"/>
      <c r="I40" s="815"/>
      <c r="J40" s="880"/>
      <c r="K40" s="880"/>
      <c r="L40" s="885" t="s">
        <v>184</v>
      </c>
      <c r="M40" s="885"/>
      <c r="N40" s="32"/>
      <c r="O40" s="109">
        <f>131.28/111.82</f>
        <v>1.1740296905741372</v>
      </c>
      <c r="P40" s="40" t="s">
        <v>183</v>
      </c>
      <c r="Q40" s="893">
        <f t="shared" si="0"/>
        <v>3134628017.9680066</v>
      </c>
      <c r="R40" s="894"/>
      <c r="S40" s="908"/>
      <c r="T40" s="908"/>
      <c r="U40" s="908"/>
    </row>
    <row r="41" spans="2:21" ht="30" customHeight="1" x14ac:dyDescent="0.2">
      <c r="B41" s="320"/>
      <c r="C41" s="322"/>
      <c r="D41" s="878" t="s">
        <v>143</v>
      </c>
      <c r="E41" s="879"/>
      <c r="F41" s="79" t="s">
        <v>144</v>
      </c>
      <c r="G41" s="814">
        <v>1524124667</v>
      </c>
      <c r="H41" s="904"/>
      <c r="I41" s="815"/>
      <c r="J41" s="880"/>
      <c r="K41" s="880"/>
      <c r="L41" s="885" t="s">
        <v>185</v>
      </c>
      <c r="M41" s="885"/>
      <c r="N41" s="32"/>
      <c r="O41" s="109">
        <f>131.95/111.82</f>
        <v>1.1800214630656412</v>
      </c>
      <c r="P41" s="40" t="s">
        <v>186</v>
      </c>
      <c r="Q41" s="893">
        <f t="shared" si="0"/>
        <v>1291607580.6285715</v>
      </c>
      <c r="R41" s="894"/>
      <c r="S41" s="908"/>
      <c r="T41" s="908"/>
      <c r="U41" s="908"/>
    </row>
    <row r="42" spans="2:21" ht="30" customHeight="1" x14ac:dyDescent="0.2">
      <c r="B42" s="320"/>
      <c r="C42" s="322"/>
      <c r="D42" s="878" t="s">
        <v>143</v>
      </c>
      <c r="E42" s="879"/>
      <c r="F42" s="79" t="s">
        <v>144</v>
      </c>
      <c r="G42" s="777">
        <v>2286187000</v>
      </c>
      <c r="H42" s="777"/>
      <c r="I42" s="777"/>
      <c r="J42" s="880"/>
      <c r="K42" s="880"/>
      <c r="L42" s="885" t="s">
        <v>187</v>
      </c>
      <c r="M42" s="885"/>
      <c r="N42" s="32"/>
      <c r="O42" s="109">
        <f>131.95/111.82</f>
        <v>1.1800214630656412</v>
      </c>
      <c r="P42" s="40" t="s">
        <v>186</v>
      </c>
      <c r="Q42" s="893">
        <f t="shared" si="0"/>
        <v>1937411370.5191362</v>
      </c>
      <c r="R42" s="894"/>
      <c r="S42" s="382"/>
      <c r="T42" s="382"/>
      <c r="U42" s="382"/>
    </row>
    <row r="43" spans="2:21" ht="30" customHeight="1" x14ac:dyDescent="0.2">
      <c r="B43" s="320"/>
      <c r="C43" s="322"/>
      <c r="D43" s="878" t="s">
        <v>143</v>
      </c>
      <c r="E43" s="879"/>
      <c r="F43" s="79" t="s">
        <v>144</v>
      </c>
      <c r="G43" s="777">
        <v>2172591291</v>
      </c>
      <c r="H43" s="777"/>
      <c r="I43" s="777"/>
      <c r="J43" s="880"/>
      <c r="K43" s="880"/>
      <c r="L43" s="885" t="s">
        <v>187</v>
      </c>
      <c r="M43" s="885"/>
      <c r="N43" s="32"/>
      <c r="O43" s="109">
        <f>131.95/111.82</f>
        <v>1.1800214630656412</v>
      </c>
      <c r="P43" s="40" t="s">
        <v>186</v>
      </c>
      <c r="Q43" s="893">
        <f t="shared" si="0"/>
        <v>1841145571.501478</v>
      </c>
      <c r="R43" s="894"/>
      <c r="S43" s="382"/>
      <c r="T43" s="382"/>
      <c r="U43" s="382"/>
    </row>
    <row r="44" spans="2:21" ht="30" customHeight="1" x14ac:dyDescent="0.2">
      <c r="B44" s="320"/>
      <c r="C44" s="322"/>
      <c r="D44" s="878" t="s">
        <v>143</v>
      </c>
      <c r="E44" s="879"/>
      <c r="F44" s="79" t="s">
        <v>144</v>
      </c>
      <c r="G44" s="777">
        <v>2300677333</v>
      </c>
      <c r="H44" s="777"/>
      <c r="I44" s="777"/>
      <c r="J44" s="880"/>
      <c r="K44" s="880"/>
      <c r="L44" s="885" t="s">
        <v>188</v>
      </c>
      <c r="M44" s="885"/>
      <c r="N44" s="41"/>
      <c r="O44" s="109">
        <f>132.58/111.82</f>
        <v>1.1856555177964587</v>
      </c>
      <c r="P44" s="40" t="s">
        <v>189</v>
      </c>
      <c r="Q44" s="893">
        <f t="shared" si="0"/>
        <v>1940426454.7900133</v>
      </c>
      <c r="R44" s="894"/>
      <c r="S44" s="908"/>
      <c r="T44" s="908"/>
      <c r="U44" s="908"/>
    </row>
    <row r="45" spans="2:21" ht="30" customHeight="1" x14ac:dyDescent="0.2">
      <c r="B45" s="320"/>
      <c r="C45" s="322"/>
      <c r="D45" s="878" t="s">
        <v>143</v>
      </c>
      <c r="E45" s="879"/>
      <c r="F45" s="79" t="s">
        <v>144</v>
      </c>
      <c r="G45" s="777">
        <v>3451016000</v>
      </c>
      <c r="H45" s="777"/>
      <c r="I45" s="777"/>
      <c r="J45" s="880"/>
      <c r="K45" s="880"/>
      <c r="L45" s="885" t="s">
        <v>190</v>
      </c>
      <c r="M45" s="885" t="s">
        <v>190</v>
      </c>
      <c r="N45" s="41"/>
      <c r="O45" s="109">
        <f>132.58/111.82</f>
        <v>1.1856555177964587</v>
      </c>
      <c r="P45" s="40" t="s">
        <v>189</v>
      </c>
      <c r="Q45" s="893">
        <f t="shared" si="0"/>
        <v>2910639682.6067276</v>
      </c>
      <c r="R45" s="894"/>
      <c r="S45" s="908"/>
      <c r="T45" s="908"/>
      <c r="U45" s="908"/>
    </row>
    <row r="46" spans="2:21" ht="30" customHeight="1" x14ac:dyDescent="0.2">
      <c r="B46" s="320"/>
      <c r="C46" s="322"/>
      <c r="D46" s="878" t="s">
        <v>143</v>
      </c>
      <c r="E46" s="879"/>
      <c r="F46" s="79" t="s">
        <v>144</v>
      </c>
      <c r="G46" s="777">
        <v>3451016000</v>
      </c>
      <c r="H46" s="777"/>
      <c r="I46" s="777"/>
      <c r="J46" s="880"/>
      <c r="K46" s="880"/>
      <c r="L46" s="885" t="s">
        <v>191</v>
      </c>
      <c r="M46" s="885" t="s">
        <v>191</v>
      </c>
      <c r="N46" s="41"/>
      <c r="O46" s="109">
        <f>132.58/111.82</f>
        <v>1.1856555177964587</v>
      </c>
      <c r="P46" s="40" t="s">
        <v>189</v>
      </c>
      <c r="Q46" s="893">
        <f t="shared" si="0"/>
        <v>2910639682.6067276</v>
      </c>
      <c r="R46" s="894"/>
      <c r="S46" s="908"/>
      <c r="T46" s="908"/>
      <c r="U46" s="908"/>
    </row>
    <row r="47" spans="2:21" ht="30" customHeight="1" x14ac:dyDescent="0.2">
      <c r="B47" s="320"/>
      <c r="C47" s="322"/>
      <c r="D47" s="878" t="s">
        <v>143</v>
      </c>
      <c r="E47" s="879"/>
      <c r="F47" s="79" t="s">
        <v>144</v>
      </c>
      <c r="G47" s="777">
        <v>1592666667</v>
      </c>
      <c r="H47" s="777"/>
      <c r="I47" s="777"/>
      <c r="J47" s="880"/>
      <c r="K47" s="880"/>
      <c r="L47" s="885">
        <v>42594</v>
      </c>
      <c r="M47" s="885">
        <v>42594</v>
      </c>
      <c r="N47" s="41"/>
      <c r="O47" s="109">
        <f>133.27/111.82</f>
        <v>1.1918261491683064</v>
      </c>
      <c r="P47" s="40" t="s">
        <v>192</v>
      </c>
      <c r="Q47" s="893">
        <f t="shared" si="0"/>
        <v>1336324654.4904327</v>
      </c>
      <c r="R47" s="894"/>
      <c r="S47" s="908"/>
      <c r="T47" s="908"/>
      <c r="U47" s="908"/>
    </row>
    <row r="48" spans="2:21" ht="30" customHeight="1" x14ac:dyDescent="0.2">
      <c r="B48" s="320"/>
      <c r="C48" s="322"/>
      <c r="D48" s="878" t="s">
        <v>143</v>
      </c>
      <c r="E48" s="879"/>
      <c r="F48" s="79" t="s">
        <v>144</v>
      </c>
      <c r="G48" s="777">
        <v>733125000</v>
      </c>
      <c r="H48" s="777"/>
      <c r="I48" s="777"/>
      <c r="J48" s="880"/>
      <c r="K48" s="880"/>
      <c r="L48" s="885">
        <v>42601</v>
      </c>
      <c r="M48" s="885">
        <v>42601</v>
      </c>
      <c r="N48" s="41"/>
      <c r="O48" s="109">
        <f>133.27/111.82</f>
        <v>1.1918261491683064</v>
      </c>
      <c r="P48" s="40" t="s">
        <v>192</v>
      </c>
      <c r="Q48" s="893">
        <f t="shared" si="0"/>
        <v>615127466.79672837</v>
      </c>
      <c r="R48" s="894"/>
      <c r="S48" s="908"/>
      <c r="T48" s="908"/>
      <c r="U48" s="908"/>
    </row>
    <row r="49" spans="2:21" ht="30" customHeight="1" x14ac:dyDescent="0.2">
      <c r="B49" s="320"/>
      <c r="C49" s="322"/>
      <c r="D49" s="878" t="s">
        <v>143</v>
      </c>
      <c r="E49" s="879"/>
      <c r="F49" s="79" t="s">
        <v>144</v>
      </c>
      <c r="G49" s="777">
        <v>2360000000</v>
      </c>
      <c r="H49" s="777"/>
      <c r="I49" s="777"/>
      <c r="J49" s="880"/>
      <c r="K49" s="880"/>
      <c r="L49" s="885">
        <v>42613</v>
      </c>
      <c r="M49" s="885">
        <v>42613</v>
      </c>
      <c r="N49" s="41"/>
      <c r="O49" s="109">
        <f>133.27/111.82</f>
        <v>1.1918261491683064</v>
      </c>
      <c r="P49" s="40" t="s">
        <v>192</v>
      </c>
      <c r="Q49" s="893">
        <f t="shared" si="0"/>
        <v>1980154573.4223752</v>
      </c>
      <c r="R49" s="894"/>
      <c r="S49" s="908"/>
      <c r="T49" s="908"/>
      <c r="U49" s="908"/>
    </row>
    <row r="50" spans="2:21" ht="30" customHeight="1" x14ac:dyDescent="0.2">
      <c r="B50" s="320"/>
      <c r="C50" s="322"/>
      <c r="D50" s="878" t="s">
        <v>143</v>
      </c>
      <c r="E50" s="879"/>
      <c r="F50" s="79" t="s">
        <v>144</v>
      </c>
      <c r="G50" s="777">
        <v>1655875000</v>
      </c>
      <c r="H50" s="777"/>
      <c r="I50" s="777"/>
      <c r="J50" s="880"/>
      <c r="K50" s="880"/>
      <c r="L50" s="885">
        <v>42613</v>
      </c>
      <c r="M50" s="885">
        <v>42613</v>
      </c>
      <c r="N50" s="41"/>
      <c r="O50" s="109">
        <f>133.27/111.82</f>
        <v>1.1918261491683064</v>
      </c>
      <c r="P50" s="40" t="s">
        <v>192</v>
      </c>
      <c r="Q50" s="893">
        <f t="shared" si="0"/>
        <v>1389359514.5193965</v>
      </c>
      <c r="R50" s="894"/>
      <c r="S50" s="908"/>
      <c r="T50" s="908"/>
      <c r="U50" s="908"/>
    </row>
    <row r="51" spans="2:21" ht="30" customHeight="1" x14ac:dyDescent="0.2">
      <c r="B51" s="320"/>
      <c r="C51" s="322"/>
      <c r="D51" s="878" t="s">
        <v>143</v>
      </c>
      <c r="E51" s="879"/>
      <c r="F51" s="79" t="s">
        <v>144</v>
      </c>
      <c r="G51" s="777">
        <v>29000000</v>
      </c>
      <c r="H51" s="777"/>
      <c r="I51" s="777"/>
      <c r="J51" s="880"/>
      <c r="K51" s="880"/>
      <c r="L51" s="885">
        <v>42614</v>
      </c>
      <c r="M51" s="885">
        <v>42614</v>
      </c>
      <c r="N51" s="41"/>
      <c r="O51" s="109">
        <f>132.85/111.82</f>
        <v>1.1880701126810946</v>
      </c>
      <c r="P51" s="40" t="s">
        <v>193</v>
      </c>
      <c r="Q51" s="893">
        <f t="shared" si="0"/>
        <v>24409333.835152429</v>
      </c>
      <c r="R51" s="894"/>
      <c r="S51" s="908"/>
      <c r="T51" s="908"/>
      <c r="U51" s="908"/>
    </row>
    <row r="52" spans="2:21" ht="30" customHeight="1" x14ac:dyDescent="0.2">
      <c r="B52" s="320"/>
      <c r="C52" s="322"/>
      <c r="D52" s="878" t="s">
        <v>143</v>
      </c>
      <c r="E52" s="879"/>
      <c r="F52" s="79" t="s">
        <v>144</v>
      </c>
      <c r="G52" s="777">
        <v>600000000</v>
      </c>
      <c r="H52" s="777"/>
      <c r="I52" s="777"/>
      <c r="J52" s="880"/>
      <c r="K52" s="880"/>
      <c r="L52" s="885">
        <v>42627</v>
      </c>
      <c r="M52" s="885">
        <v>42627</v>
      </c>
      <c r="N52" s="41"/>
      <c r="O52" s="109">
        <f>132.85/111.82</f>
        <v>1.1880701126810946</v>
      </c>
      <c r="P52" s="40" t="s">
        <v>193</v>
      </c>
      <c r="Q52" s="893">
        <f t="shared" si="0"/>
        <v>505020700.0376364</v>
      </c>
      <c r="R52" s="894"/>
      <c r="S52" s="908"/>
      <c r="T52" s="908"/>
      <c r="U52" s="908"/>
    </row>
    <row r="53" spans="2:21" ht="30" customHeight="1" x14ac:dyDescent="0.2">
      <c r="B53" s="320"/>
      <c r="C53" s="322"/>
      <c r="D53" s="878" t="s">
        <v>143</v>
      </c>
      <c r="E53" s="879"/>
      <c r="F53" s="79" t="s">
        <v>144</v>
      </c>
      <c r="G53" s="777">
        <v>3570400000</v>
      </c>
      <c r="H53" s="777"/>
      <c r="I53" s="777"/>
      <c r="J53" s="880"/>
      <c r="K53" s="880"/>
      <c r="L53" s="885">
        <v>42629</v>
      </c>
      <c r="M53" s="885">
        <v>42629</v>
      </c>
      <c r="N53" s="41"/>
      <c r="O53" s="109">
        <f>132.85/111.82</f>
        <v>1.1880701126810946</v>
      </c>
      <c r="P53" s="40" t="s">
        <v>193</v>
      </c>
      <c r="Q53" s="893">
        <f t="shared" si="0"/>
        <v>3005209845.6906285</v>
      </c>
      <c r="R53" s="894"/>
      <c r="S53" s="908"/>
      <c r="T53" s="908"/>
      <c r="U53" s="908"/>
    </row>
    <row r="54" spans="2:21" ht="30" customHeight="1" x14ac:dyDescent="0.2">
      <c r="B54" s="320"/>
      <c r="C54" s="322"/>
      <c r="D54" s="878" t="s">
        <v>143</v>
      </c>
      <c r="E54" s="879"/>
      <c r="F54" s="79" t="s">
        <v>144</v>
      </c>
      <c r="G54" s="777">
        <v>1780266667</v>
      </c>
      <c r="H54" s="777"/>
      <c r="I54" s="777"/>
      <c r="J54" s="880"/>
      <c r="K54" s="880"/>
      <c r="L54" s="885">
        <v>42627</v>
      </c>
      <c r="M54" s="885">
        <v>42629</v>
      </c>
      <c r="N54" s="41"/>
      <c r="O54" s="109">
        <f>132.85/111.82</f>
        <v>1.1880701126810946</v>
      </c>
      <c r="P54" s="40" t="s">
        <v>193</v>
      </c>
      <c r="Q54" s="893">
        <f t="shared" si="0"/>
        <v>1498452530.7033496</v>
      </c>
      <c r="R54" s="894"/>
      <c r="S54" s="908"/>
      <c r="T54" s="908"/>
      <c r="U54" s="908"/>
    </row>
    <row r="55" spans="2:21" ht="30" customHeight="1" x14ac:dyDescent="0.2">
      <c r="B55" s="320"/>
      <c r="C55" s="322"/>
      <c r="D55" s="878" t="s">
        <v>143</v>
      </c>
      <c r="E55" s="879"/>
      <c r="F55" s="79" t="s">
        <v>144</v>
      </c>
      <c r="G55" s="777">
        <v>5000000000</v>
      </c>
      <c r="H55" s="777"/>
      <c r="I55" s="777"/>
      <c r="J55" s="880"/>
      <c r="K55" s="880"/>
      <c r="L55" s="885">
        <v>42657</v>
      </c>
      <c r="M55" s="885">
        <v>42657</v>
      </c>
      <c r="N55" s="41"/>
      <c r="O55" s="109">
        <f>132.78/111.82</f>
        <v>1.1874441065998929</v>
      </c>
      <c r="P55" s="40" t="s">
        <v>194</v>
      </c>
      <c r="Q55" s="893">
        <f t="shared" si="0"/>
        <v>4210724506.702816</v>
      </c>
      <c r="R55" s="894"/>
      <c r="S55" s="908"/>
      <c r="T55" s="908"/>
      <c r="U55" s="908"/>
    </row>
    <row r="56" spans="2:21" ht="30" customHeight="1" x14ac:dyDescent="0.2">
      <c r="B56" s="320"/>
      <c r="C56" s="322"/>
      <c r="D56" s="878" t="s">
        <v>143</v>
      </c>
      <c r="E56" s="879"/>
      <c r="F56" s="79" t="s">
        <v>144</v>
      </c>
      <c r="G56" s="777">
        <v>2900000000</v>
      </c>
      <c r="H56" s="777"/>
      <c r="I56" s="777"/>
      <c r="J56" s="880"/>
      <c r="K56" s="880"/>
      <c r="L56" s="885" t="s">
        <v>195</v>
      </c>
      <c r="M56" s="885" t="s">
        <v>195</v>
      </c>
      <c r="N56" s="41"/>
      <c r="O56" s="109">
        <f>132.78/111.82</f>
        <v>1.1874441065998929</v>
      </c>
      <c r="P56" s="40" t="s">
        <v>194</v>
      </c>
      <c r="Q56" s="893">
        <f t="shared" si="0"/>
        <v>2442220213.8876333</v>
      </c>
      <c r="R56" s="894"/>
      <c r="S56" s="908"/>
      <c r="T56" s="908"/>
      <c r="U56" s="908"/>
    </row>
    <row r="57" spans="2:21" ht="30" customHeight="1" x14ac:dyDescent="0.2">
      <c r="B57" s="320"/>
      <c r="C57" s="322"/>
      <c r="D57" s="878" t="s">
        <v>143</v>
      </c>
      <c r="E57" s="879"/>
      <c r="F57" s="79" t="s">
        <v>144</v>
      </c>
      <c r="G57" s="777">
        <v>3570400000</v>
      </c>
      <c r="H57" s="777"/>
      <c r="I57" s="777"/>
      <c r="J57" s="880"/>
      <c r="K57" s="880"/>
      <c r="L57" s="885" t="s">
        <v>196</v>
      </c>
      <c r="M57" s="885" t="s">
        <v>196</v>
      </c>
      <c r="N57" s="41"/>
      <c r="O57" s="109">
        <f>132.78/111.82</f>
        <v>1.1874441065998929</v>
      </c>
      <c r="P57" s="40" t="s">
        <v>194</v>
      </c>
      <c r="Q57" s="893">
        <f t="shared" si="0"/>
        <v>3006794155.746347</v>
      </c>
      <c r="R57" s="894"/>
      <c r="S57" s="908"/>
      <c r="T57" s="908"/>
      <c r="U57" s="908"/>
    </row>
    <row r="58" spans="2:21" ht="30" customHeight="1" x14ac:dyDescent="0.2">
      <c r="B58" s="320"/>
      <c r="C58" s="322"/>
      <c r="D58" s="878" t="s">
        <v>143</v>
      </c>
      <c r="E58" s="879"/>
      <c r="F58" s="79" t="s">
        <v>144</v>
      </c>
      <c r="G58" s="777">
        <v>5000000000</v>
      </c>
      <c r="H58" s="777"/>
      <c r="I58" s="777"/>
      <c r="J58" s="880"/>
      <c r="K58" s="880"/>
      <c r="L58" s="885" t="s">
        <v>197</v>
      </c>
      <c r="M58" s="885" t="s">
        <v>197</v>
      </c>
      <c r="N58" s="41"/>
      <c r="O58" s="109">
        <f>132.78/111.82</f>
        <v>1.1874441065998929</v>
      </c>
      <c r="P58" s="40" t="s">
        <v>194</v>
      </c>
      <c r="Q58" s="893">
        <f t="shared" si="0"/>
        <v>4210724506.702816</v>
      </c>
      <c r="R58" s="894"/>
      <c r="S58" s="909"/>
      <c r="T58" s="909"/>
      <c r="U58" s="909"/>
    </row>
    <row r="59" spans="2:21" ht="31.5" customHeight="1" x14ac:dyDescent="0.2">
      <c r="B59" s="320"/>
      <c r="C59" s="322"/>
      <c r="D59" s="878" t="s">
        <v>143</v>
      </c>
      <c r="E59" s="879"/>
      <c r="F59" s="79" t="s">
        <v>144</v>
      </c>
      <c r="G59" s="777">
        <v>433333333</v>
      </c>
      <c r="H59" s="777"/>
      <c r="I59" s="777"/>
      <c r="J59" s="880"/>
      <c r="K59" s="880"/>
      <c r="L59" s="885" t="s">
        <v>197</v>
      </c>
      <c r="M59" s="885" t="s">
        <v>197</v>
      </c>
      <c r="N59" s="41"/>
      <c r="O59" s="109">
        <f>132.78/111.82</f>
        <v>1.1874441065998929</v>
      </c>
      <c r="P59" s="40" t="s">
        <v>194</v>
      </c>
      <c r="Q59" s="893">
        <f t="shared" si="0"/>
        <v>364929456.96686244</v>
      </c>
      <c r="R59" s="894"/>
      <c r="S59" s="908"/>
      <c r="T59" s="908"/>
      <c r="U59" s="908"/>
    </row>
    <row r="60" spans="2:21" ht="27.75" customHeight="1" x14ac:dyDescent="0.2">
      <c r="B60" s="320"/>
      <c r="C60" s="322"/>
      <c r="D60" s="878" t="s">
        <v>143</v>
      </c>
      <c r="E60" s="879"/>
      <c r="F60" s="79" t="s">
        <v>144</v>
      </c>
      <c r="G60" s="777">
        <v>1260000000</v>
      </c>
      <c r="H60" s="777"/>
      <c r="I60" s="777"/>
      <c r="J60" s="880"/>
      <c r="K60" s="880"/>
      <c r="L60" s="885" t="s">
        <v>198</v>
      </c>
      <c r="M60" s="885" t="s">
        <v>198</v>
      </c>
      <c r="N60" s="41"/>
      <c r="O60" s="109">
        <f>132.7/111.82</f>
        <v>1.186728671078519</v>
      </c>
      <c r="P60" s="40" t="s">
        <v>199</v>
      </c>
      <c r="Q60" s="893">
        <f t="shared" si="0"/>
        <v>1061742275.8100981</v>
      </c>
      <c r="R60" s="894"/>
      <c r="S60" s="909"/>
      <c r="T60" s="909"/>
      <c r="U60" s="909"/>
    </row>
    <row r="61" spans="2:21" ht="31.5" customHeight="1" x14ac:dyDescent="0.2">
      <c r="B61" s="320"/>
      <c r="C61" s="322"/>
      <c r="D61" s="878" t="s">
        <v>143</v>
      </c>
      <c r="E61" s="879"/>
      <c r="F61" s="79" t="s">
        <v>144</v>
      </c>
      <c r="G61" s="777">
        <v>1890000000</v>
      </c>
      <c r="H61" s="777"/>
      <c r="I61" s="777"/>
      <c r="J61" s="911"/>
      <c r="K61" s="880"/>
      <c r="L61" s="885" t="s">
        <v>200</v>
      </c>
      <c r="M61" s="885" t="s">
        <v>200</v>
      </c>
      <c r="N61" s="41"/>
      <c r="O61" s="109">
        <f>132.7/111.82</f>
        <v>1.186728671078519</v>
      </c>
      <c r="P61" s="40" t="s">
        <v>199</v>
      </c>
      <c r="Q61" s="893">
        <f t="shared" si="0"/>
        <v>1592613413.715147</v>
      </c>
      <c r="R61" s="894"/>
      <c r="S61" s="908"/>
      <c r="T61" s="908"/>
      <c r="U61" s="908"/>
    </row>
    <row r="62" spans="2:21" ht="31.5" customHeight="1" x14ac:dyDescent="0.2">
      <c r="B62" s="320"/>
      <c r="C62" s="322"/>
      <c r="D62" s="878" t="s">
        <v>143</v>
      </c>
      <c r="E62" s="879"/>
      <c r="F62" s="79" t="s">
        <v>144</v>
      </c>
      <c r="G62" s="777">
        <v>1890000000</v>
      </c>
      <c r="H62" s="777"/>
      <c r="I62" s="777"/>
      <c r="J62" s="880"/>
      <c r="K62" s="880"/>
      <c r="L62" s="885" t="s">
        <v>201</v>
      </c>
      <c r="M62" s="885" t="s">
        <v>201</v>
      </c>
      <c r="N62" s="41"/>
      <c r="O62" s="109">
        <f>132.7/111.82</f>
        <v>1.186728671078519</v>
      </c>
      <c r="P62" s="40" t="s">
        <v>199</v>
      </c>
      <c r="Q62" s="893">
        <f t="shared" si="0"/>
        <v>1592613413.715147</v>
      </c>
      <c r="R62" s="894"/>
      <c r="S62" s="910"/>
      <c r="T62" s="910"/>
      <c r="U62" s="910"/>
    </row>
    <row r="63" spans="2:21" ht="31.5" customHeight="1" x14ac:dyDescent="0.2">
      <c r="B63" s="320"/>
      <c r="C63" s="322"/>
      <c r="D63" s="878" t="s">
        <v>143</v>
      </c>
      <c r="E63" s="879"/>
      <c r="F63" s="79" t="s">
        <v>144</v>
      </c>
      <c r="G63" s="777">
        <v>1440000000</v>
      </c>
      <c r="H63" s="777"/>
      <c r="I63" s="777"/>
      <c r="J63" s="880"/>
      <c r="K63" s="880"/>
      <c r="L63" s="885">
        <v>42755</v>
      </c>
      <c r="M63" s="885" t="s">
        <v>201</v>
      </c>
      <c r="N63" s="41"/>
      <c r="O63" s="109">
        <f>133.4/111.82</f>
        <v>1.1929887318905386</v>
      </c>
      <c r="P63" s="40" t="s">
        <v>202</v>
      </c>
      <c r="Q63" s="893">
        <f t="shared" si="0"/>
        <v>1207052473.7631183</v>
      </c>
      <c r="R63" s="894"/>
      <c r="S63" s="910"/>
      <c r="T63" s="910"/>
      <c r="U63" s="910"/>
    </row>
    <row r="64" spans="2:21" ht="31.5" customHeight="1" x14ac:dyDescent="0.2">
      <c r="B64" s="320"/>
      <c r="C64" s="322"/>
      <c r="D64" s="878" t="s">
        <v>143</v>
      </c>
      <c r="E64" s="879"/>
      <c r="F64" s="79" t="s">
        <v>144</v>
      </c>
      <c r="G64" s="777">
        <v>1440000000</v>
      </c>
      <c r="H64" s="777"/>
      <c r="I64" s="777"/>
      <c r="J64" s="880"/>
      <c r="K64" s="880"/>
      <c r="L64" s="885">
        <v>42755</v>
      </c>
      <c r="M64" s="885" t="s">
        <v>201</v>
      </c>
      <c r="N64" s="41"/>
      <c r="O64" s="109">
        <f>133.4/111.82</f>
        <v>1.1929887318905386</v>
      </c>
      <c r="P64" s="40" t="s">
        <v>202</v>
      </c>
      <c r="Q64" s="893">
        <f t="shared" si="0"/>
        <v>1207052473.7631183</v>
      </c>
      <c r="R64" s="894"/>
      <c r="S64" s="910"/>
      <c r="T64" s="910"/>
      <c r="U64" s="910"/>
    </row>
    <row r="65" spans="2:21" ht="31.5" customHeight="1" x14ac:dyDescent="0.2">
      <c r="B65" s="320"/>
      <c r="C65" s="322"/>
      <c r="D65" s="878" t="s">
        <v>143</v>
      </c>
      <c r="E65" s="879"/>
      <c r="F65" s="79" t="s">
        <v>144</v>
      </c>
      <c r="G65" s="777">
        <v>960000000</v>
      </c>
      <c r="H65" s="777"/>
      <c r="I65" s="777"/>
      <c r="J65" s="880"/>
      <c r="K65" s="880"/>
      <c r="L65" s="885" t="s">
        <v>203</v>
      </c>
      <c r="M65" s="885" t="s">
        <v>201</v>
      </c>
      <c r="N65" s="41"/>
      <c r="O65" s="109">
        <f>134.77/111.82</f>
        <v>1.2052405651940621</v>
      </c>
      <c r="P65" s="40" t="s">
        <v>204</v>
      </c>
      <c r="Q65" s="893">
        <f t="shared" si="0"/>
        <v>796521481.04177475</v>
      </c>
      <c r="R65" s="894"/>
      <c r="S65" s="910"/>
      <c r="T65" s="910"/>
      <c r="U65" s="910"/>
    </row>
    <row r="66" spans="2:21" ht="31.5" customHeight="1" x14ac:dyDescent="0.2">
      <c r="B66" s="320"/>
      <c r="C66" s="322"/>
      <c r="D66" s="878" t="s">
        <v>143</v>
      </c>
      <c r="E66" s="879"/>
      <c r="F66" s="79" t="s">
        <v>144</v>
      </c>
      <c r="G66" s="777">
        <v>3450000000</v>
      </c>
      <c r="H66" s="777"/>
      <c r="I66" s="777"/>
      <c r="J66" s="880"/>
      <c r="K66" s="880"/>
      <c r="L66" s="885">
        <v>42826</v>
      </c>
      <c r="M66" s="885" t="s">
        <v>201</v>
      </c>
      <c r="N66" s="41"/>
      <c r="O66" s="109">
        <f>134.77/111.82</f>
        <v>1.2052405651940621</v>
      </c>
      <c r="P66" s="40" t="s">
        <v>205</v>
      </c>
      <c r="Q66" s="893">
        <f t="shared" si="0"/>
        <v>2862499072.4938779</v>
      </c>
      <c r="R66" s="894"/>
      <c r="S66" s="910"/>
      <c r="T66" s="910"/>
      <c r="U66" s="910"/>
    </row>
    <row r="67" spans="2:21" ht="31.5" customHeight="1" x14ac:dyDescent="0.2">
      <c r="B67" s="320"/>
      <c r="C67" s="322"/>
      <c r="D67" s="878" t="s">
        <v>143</v>
      </c>
      <c r="E67" s="879"/>
      <c r="F67" s="79" t="s">
        <v>144</v>
      </c>
      <c r="G67" s="777">
        <v>2300000000</v>
      </c>
      <c r="H67" s="777"/>
      <c r="I67" s="777"/>
      <c r="J67" s="906"/>
      <c r="K67" s="880"/>
      <c r="L67" s="885">
        <v>42788</v>
      </c>
      <c r="M67" s="885" t="s">
        <v>201</v>
      </c>
      <c r="N67" s="41"/>
      <c r="O67" s="109">
        <f>134.77/111.82</f>
        <v>1.2052405651940621</v>
      </c>
      <c r="P67" s="40" t="s">
        <v>205</v>
      </c>
      <c r="Q67" s="893">
        <f t="shared" si="0"/>
        <v>1908332714.9959188</v>
      </c>
      <c r="R67" s="894"/>
      <c r="S67" s="910"/>
      <c r="T67" s="910"/>
      <c r="U67" s="910"/>
    </row>
    <row r="68" spans="2:21" ht="31.5" customHeight="1" x14ac:dyDescent="0.2">
      <c r="B68" s="320"/>
      <c r="C68" s="322"/>
      <c r="D68" s="878" t="s">
        <v>143</v>
      </c>
      <c r="E68" s="879"/>
      <c r="F68" s="79" t="s">
        <v>144</v>
      </c>
      <c r="G68" s="777">
        <v>3450000000</v>
      </c>
      <c r="H68" s="777"/>
      <c r="I68" s="777"/>
      <c r="J68" s="880"/>
      <c r="K68" s="880"/>
      <c r="L68" s="885">
        <v>42786</v>
      </c>
      <c r="M68" s="885" t="s">
        <v>201</v>
      </c>
      <c r="N68" s="41"/>
      <c r="O68" s="109">
        <f>136.12/111.82</f>
        <v>1.2173135396172421</v>
      </c>
      <c r="P68" s="40" t="s">
        <v>205</v>
      </c>
      <c r="Q68" s="893">
        <f t="shared" si="0"/>
        <v>2834109609.1683807</v>
      </c>
      <c r="R68" s="894"/>
      <c r="S68" s="910"/>
      <c r="T68" s="910"/>
      <c r="U68" s="910"/>
    </row>
    <row r="69" spans="2:21" ht="31.5" customHeight="1" x14ac:dyDescent="0.2">
      <c r="B69" s="320"/>
      <c r="C69" s="322"/>
      <c r="D69" s="878" t="s">
        <v>143</v>
      </c>
      <c r="E69" s="879"/>
      <c r="F69" s="79" t="s">
        <v>144</v>
      </c>
      <c r="G69" s="777">
        <v>330000000</v>
      </c>
      <c r="H69" s="777"/>
      <c r="I69" s="777"/>
      <c r="J69" s="906"/>
      <c r="K69" s="880"/>
      <c r="L69" s="885">
        <v>42842</v>
      </c>
      <c r="M69" s="885" t="s">
        <v>201</v>
      </c>
      <c r="N69" s="41"/>
      <c r="O69" s="109">
        <f t="shared" ref="O69:O71" si="1">136.76/111.82</f>
        <v>1.2230370237882311</v>
      </c>
      <c r="P69" s="40" t="s">
        <v>205</v>
      </c>
      <c r="Q69" s="893">
        <f t="shared" si="0"/>
        <v>269820122.84293652</v>
      </c>
      <c r="R69" s="894"/>
      <c r="S69" s="910"/>
      <c r="T69" s="910"/>
      <c r="U69" s="910"/>
    </row>
    <row r="70" spans="2:21" ht="31.5" customHeight="1" x14ac:dyDescent="0.2">
      <c r="B70" s="320"/>
      <c r="C70" s="322"/>
      <c r="D70" s="878" t="s">
        <v>143</v>
      </c>
      <c r="E70" s="879"/>
      <c r="F70" s="79" t="s">
        <v>144</v>
      </c>
      <c r="G70" s="777">
        <v>90000000</v>
      </c>
      <c r="H70" s="777"/>
      <c r="I70" s="777"/>
      <c r="J70" s="880"/>
      <c r="K70" s="880"/>
      <c r="L70" s="912" t="s">
        <v>206</v>
      </c>
      <c r="M70" s="913"/>
      <c r="N70" s="41"/>
      <c r="O70" s="109">
        <f t="shared" si="1"/>
        <v>1.2230370237882311</v>
      </c>
      <c r="P70" s="40" t="s">
        <v>205</v>
      </c>
      <c r="Q70" s="893">
        <f t="shared" si="0"/>
        <v>73587306.229891777</v>
      </c>
      <c r="R70" s="894"/>
      <c r="S70" s="910"/>
      <c r="T70" s="910"/>
      <c r="U70" s="910"/>
    </row>
    <row r="71" spans="2:21" ht="31.5" customHeight="1" x14ac:dyDescent="0.2">
      <c r="B71" s="320"/>
      <c r="C71" s="322"/>
      <c r="D71" s="878" t="s">
        <v>143</v>
      </c>
      <c r="E71" s="879"/>
      <c r="F71" s="79" t="s">
        <v>144</v>
      </c>
      <c r="G71" s="777">
        <v>420000000</v>
      </c>
      <c r="H71" s="777"/>
      <c r="I71" s="777"/>
      <c r="J71" s="906"/>
      <c r="K71" s="880"/>
      <c r="L71" s="885" t="s">
        <v>207</v>
      </c>
      <c r="M71" s="885" t="s">
        <v>201</v>
      </c>
      <c r="N71" s="41"/>
      <c r="O71" s="109">
        <f t="shared" si="1"/>
        <v>1.2230370237882311</v>
      </c>
      <c r="P71" s="40" t="s">
        <v>205</v>
      </c>
      <c r="Q71" s="893">
        <f t="shared" si="0"/>
        <v>343407429.07282829</v>
      </c>
      <c r="R71" s="894"/>
      <c r="S71" s="910"/>
      <c r="T71" s="910"/>
      <c r="U71" s="910"/>
    </row>
    <row r="72" spans="2:21" ht="31.5" customHeight="1" x14ac:dyDescent="0.2">
      <c r="B72" s="320"/>
      <c r="C72" s="322"/>
      <c r="D72" s="878" t="s">
        <v>143</v>
      </c>
      <c r="E72" s="879"/>
      <c r="F72" s="79" t="s">
        <v>144</v>
      </c>
      <c r="G72" s="777">
        <v>75000000</v>
      </c>
      <c r="H72" s="777"/>
      <c r="I72" s="777"/>
      <c r="J72" s="880"/>
      <c r="K72" s="880"/>
      <c r="L72" s="885" t="s">
        <v>208</v>
      </c>
      <c r="M72" s="885" t="s">
        <v>201</v>
      </c>
      <c r="N72" s="41"/>
      <c r="O72" s="109">
        <f t="shared" ref="O72:O79" si="2">137.4/111.82</f>
        <v>1.2287605079592203</v>
      </c>
      <c r="P72" s="40" t="s">
        <v>209</v>
      </c>
      <c r="Q72" s="893">
        <f t="shared" si="0"/>
        <v>61037117.903930128</v>
      </c>
      <c r="R72" s="894"/>
      <c r="S72" s="910"/>
      <c r="T72" s="910"/>
      <c r="U72" s="910"/>
    </row>
    <row r="73" spans="2:21" ht="31.5" customHeight="1" x14ac:dyDescent="0.2">
      <c r="B73" s="320"/>
      <c r="C73" s="322"/>
      <c r="D73" s="878" t="s">
        <v>143</v>
      </c>
      <c r="E73" s="879"/>
      <c r="F73" s="79" t="s">
        <v>144</v>
      </c>
      <c r="G73" s="777">
        <v>280000000</v>
      </c>
      <c r="H73" s="777"/>
      <c r="I73" s="777"/>
      <c r="J73" s="880"/>
      <c r="K73" s="880"/>
      <c r="L73" s="885" t="s">
        <v>210</v>
      </c>
      <c r="M73" s="885" t="s">
        <v>201</v>
      </c>
      <c r="N73" s="41"/>
      <c r="O73" s="109">
        <f t="shared" si="2"/>
        <v>1.2287605079592203</v>
      </c>
      <c r="P73" s="40" t="s">
        <v>209</v>
      </c>
      <c r="Q73" s="893">
        <f t="shared" si="0"/>
        <v>227871906.84133914</v>
      </c>
      <c r="R73" s="894"/>
      <c r="S73" s="910"/>
      <c r="T73" s="910"/>
      <c r="U73" s="910"/>
    </row>
    <row r="74" spans="2:21" ht="31.5" customHeight="1" x14ac:dyDescent="0.2">
      <c r="B74" s="320"/>
      <c r="C74" s="322"/>
      <c r="D74" s="878" t="s">
        <v>143</v>
      </c>
      <c r="E74" s="879"/>
      <c r="F74" s="79" t="s">
        <v>144</v>
      </c>
      <c r="G74" s="777">
        <v>50000000</v>
      </c>
      <c r="H74" s="777"/>
      <c r="I74" s="777"/>
      <c r="J74" s="880"/>
      <c r="K74" s="880"/>
      <c r="L74" s="885" t="s">
        <v>211</v>
      </c>
      <c r="M74" s="885" t="s">
        <v>201</v>
      </c>
      <c r="N74" s="41"/>
      <c r="O74" s="109">
        <f t="shared" si="2"/>
        <v>1.2287605079592203</v>
      </c>
      <c r="P74" s="40" t="s">
        <v>209</v>
      </c>
      <c r="Q74" s="893">
        <f t="shared" si="0"/>
        <v>40691411.935953416</v>
      </c>
      <c r="R74" s="894"/>
      <c r="S74" s="910"/>
      <c r="T74" s="910"/>
      <c r="U74" s="910"/>
    </row>
    <row r="75" spans="2:21" ht="31.5" customHeight="1" x14ac:dyDescent="0.2">
      <c r="B75" s="320"/>
      <c r="C75" s="322"/>
      <c r="D75" s="878" t="s">
        <v>143</v>
      </c>
      <c r="E75" s="879"/>
      <c r="F75" s="79" t="s">
        <v>144</v>
      </c>
      <c r="G75" s="777">
        <v>187500000</v>
      </c>
      <c r="H75" s="777"/>
      <c r="I75" s="777"/>
      <c r="J75" s="880"/>
      <c r="K75" s="880"/>
      <c r="L75" s="885" t="s">
        <v>212</v>
      </c>
      <c r="M75" s="885" t="s">
        <v>201</v>
      </c>
      <c r="N75" s="41"/>
      <c r="O75" s="109">
        <f t="shared" si="2"/>
        <v>1.2287605079592203</v>
      </c>
      <c r="P75" s="40" t="s">
        <v>209</v>
      </c>
      <c r="Q75" s="893">
        <f t="shared" si="0"/>
        <v>152592794.75982532</v>
      </c>
      <c r="R75" s="894"/>
      <c r="S75" s="910"/>
      <c r="T75" s="910"/>
      <c r="U75" s="910"/>
    </row>
    <row r="76" spans="2:21" ht="31.5" customHeight="1" x14ac:dyDescent="0.2">
      <c r="B76" s="320"/>
      <c r="C76" s="322"/>
      <c r="D76" s="878" t="s">
        <v>143</v>
      </c>
      <c r="E76" s="879"/>
      <c r="F76" s="79" t="s">
        <v>144</v>
      </c>
      <c r="G76" s="777">
        <v>100000000</v>
      </c>
      <c r="H76" s="777"/>
      <c r="I76" s="777"/>
      <c r="J76" s="880"/>
      <c r="K76" s="880"/>
      <c r="L76" s="885" t="s">
        <v>213</v>
      </c>
      <c r="M76" s="885" t="s">
        <v>201</v>
      </c>
      <c r="N76" s="41"/>
      <c r="O76" s="109">
        <f t="shared" si="2"/>
        <v>1.2287605079592203</v>
      </c>
      <c r="P76" s="40" t="s">
        <v>209</v>
      </c>
      <c r="Q76" s="893">
        <f t="shared" si="0"/>
        <v>81382823.871906832</v>
      </c>
      <c r="R76" s="894"/>
      <c r="S76" s="910"/>
      <c r="T76" s="910"/>
      <c r="U76" s="910"/>
    </row>
    <row r="77" spans="2:21" ht="31.5" customHeight="1" x14ac:dyDescent="0.2">
      <c r="B77" s="320"/>
      <c r="C77" s="322"/>
      <c r="D77" s="878" t="s">
        <v>143</v>
      </c>
      <c r="E77" s="879"/>
      <c r="F77" s="79" t="s">
        <v>144</v>
      </c>
      <c r="G77" s="777">
        <v>187500000</v>
      </c>
      <c r="H77" s="777"/>
      <c r="I77" s="777"/>
      <c r="J77" s="880"/>
      <c r="K77" s="880"/>
      <c r="L77" s="885" t="s">
        <v>214</v>
      </c>
      <c r="M77" s="885" t="s">
        <v>201</v>
      </c>
      <c r="N77" s="41"/>
      <c r="O77" s="109">
        <f t="shared" si="2"/>
        <v>1.2287605079592203</v>
      </c>
      <c r="P77" s="40" t="s">
        <v>209</v>
      </c>
      <c r="Q77" s="893">
        <f t="shared" si="0"/>
        <v>152592794.75982532</v>
      </c>
      <c r="R77" s="894"/>
      <c r="S77" s="910"/>
      <c r="T77" s="910"/>
      <c r="U77" s="910"/>
    </row>
    <row r="78" spans="2:21" ht="31.5" customHeight="1" x14ac:dyDescent="0.2">
      <c r="B78" s="320"/>
      <c r="C78" s="322"/>
      <c r="D78" s="878" t="s">
        <v>143</v>
      </c>
      <c r="E78" s="879"/>
      <c r="F78" s="79" t="s">
        <v>144</v>
      </c>
      <c r="G78" s="777">
        <v>90000000</v>
      </c>
      <c r="H78" s="777"/>
      <c r="I78" s="777"/>
      <c r="J78" s="880"/>
      <c r="K78" s="880"/>
      <c r="L78" s="885" t="s">
        <v>214</v>
      </c>
      <c r="M78" s="885" t="s">
        <v>201</v>
      </c>
      <c r="N78" s="41"/>
      <c r="O78" s="109">
        <f t="shared" si="2"/>
        <v>1.2287605079592203</v>
      </c>
      <c r="P78" s="40" t="s">
        <v>209</v>
      </c>
      <c r="Q78" s="893">
        <f t="shared" si="0"/>
        <v>73244541.484716147</v>
      </c>
      <c r="R78" s="894"/>
      <c r="S78" s="910"/>
      <c r="T78" s="910"/>
      <c r="U78" s="910"/>
    </row>
    <row r="79" spans="2:21" ht="31.5" customHeight="1" x14ac:dyDescent="0.2">
      <c r="B79" s="320"/>
      <c r="C79" s="322"/>
      <c r="D79" s="878" t="s">
        <v>143</v>
      </c>
      <c r="E79" s="879"/>
      <c r="F79" s="79" t="s">
        <v>144</v>
      </c>
      <c r="G79" s="777">
        <v>25000000</v>
      </c>
      <c r="H79" s="777"/>
      <c r="I79" s="777"/>
      <c r="J79" s="906"/>
      <c r="K79" s="880"/>
      <c r="L79" s="885" t="s">
        <v>215</v>
      </c>
      <c r="M79" s="885" t="s">
        <v>201</v>
      </c>
      <c r="N79" s="41"/>
      <c r="O79" s="109">
        <f t="shared" si="2"/>
        <v>1.2287605079592203</v>
      </c>
      <c r="P79" s="40" t="s">
        <v>209</v>
      </c>
      <c r="Q79" s="893">
        <f t="shared" ref="Q79:Q110" si="3">+G79/O79</f>
        <v>20345705.967976708</v>
      </c>
      <c r="R79" s="894"/>
      <c r="S79" s="910"/>
      <c r="T79" s="910"/>
      <c r="U79" s="910"/>
    </row>
    <row r="80" spans="2:21" ht="31.5" customHeight="1" x14ac:dyDescent="0.2">
      <c r="B80" s="320"/>
      <c r="C80" s="322"/>
      <c r="D80" s="878" t="s">
        <v>143</v>
      </c>
      <c r="E80" s="879"/>
      <c r="F80" s="79" t="s">
        <v>144</v>
      </c>
      <c r="G80" s="777">
        <v>15000000</v>
      </c>
      <c r="H80" s="777"/>
      <c r="I80" s="777"/>
      <c r="J80" s="906"/>
      <c r="K80" s="880"/>
      <c r="L80" s="885" t="s">
        <v>216</v>
      </c>
      <c r="M80" s="885" t="s">
        <v>201</v>
      </c>
      <c r="N80" s="41"/>
      <c r="O80" s="109">
        <f>138.05/111.82</f>
        <v>1.2345734215703812</v>
      </c>
      <c r="P80" s="40" t="s">
        <v>217</v>
      </c>
      <c r="Q80" s="893">
        <f t="shared" si="3"/>
        <v>12149945.67185802</v>
      </c>
      <c r="R80" s="894"/>
      <c r="S80" s="910"/>
      <c r="T80" s="910"/>
      <c r="U80" s="910"/>
    </row>
    <row r="81" spans="2:21" ht="31.5" customHeight="1" x14ac:dyDescent="0.2">
      <c r="B81" s="320"/>
      <c r="C81" s="322"/>
      <c r="D81" s="878" t="s">
        <v>143</v>
      </c>
      <c r="E81" s="879"/>
      <c r="F81" s="79" t="s">
        <v>144</v>
      </c>
      <c r="G81" s="777">
        <v>10000000</v>
      </c>
      <c r="H81" s="777"/>
      <c r="I81" s="777"/>
      <c r="J81" s="906"/>
      <c r="K81" s="880"/>
      <c r="L81" s="885" t="s">
        <v>218</v>
      </c>
      <c r="M81" s="885" t="s">
        <v>201</v>
      </c>
      <c r="N81" s="41"/>
      <c r="O81" s="109">
        <f>138.05/111.82</f>
        <v>1.2345734215703812</v>
      </c>
      <c r="P81" s="40" t="s">
        <v>219</v>
      </c>
      <c r="Q81" s="893">
        <f t="shared" si="3"/>
        <v>8099963.7812386798</v>
      </c>
      <c r="R81" s="894"/>
      <c r="S81" s="910"/>
      <c r="T81" s="910"/>
      <c r="U81" s="910"/>
    </row>
    <row r="82" spans="2:21" ht="31.5" customHeight="1" x14ac:dyDescent="0.2">
      <c r="B82" s="191"/>
      <c r="C82" s="193"/>
      <c r="D82" s="878" t="s">
        <v>143</v>
      </c>
      <c r="E82" s="879"/>
      <c r="F82" s="79" t="s">
        <v>144</v>
      </c>
      <c r="G82" s="777">
        <v>2336000000</v>
      </c>
      <c r="H82" s="777"/>
      <c r="I82" s="777"/>
      <c r="J82" s="880"/>
      <c r="K82" s="880"/>
      <c r="L82" s="885">
        <v>43196</v>
      </c>
      <c r="M82" s="885"/>
      <c r="N82" s="41"/>
      <c r="O82" s="109">
        <f>141.05/111.82</f>
        <v>1.2614022536218925</v>
      </c>
      <c r="P82" s="40" t="s">
        <v>220</v>
      </c>
      <c r="Q82" s="893">
        <f t="shared" si="3"/>
        <v>1851907266.9266214</v>
      </c>
      <c r="R82" s="894"/>
      <c r="S82" s="914"/>
      <c r="T82" s="915"/>
      <c r="U82" s="916"/>
    </row>
    <row r="83" spans="2:21" ht="31.5" customHeight="1" x14ac:dyDescent="0.2">
      <c r="B83" s="191"/>
      <c r="C83" s="193"/>
      <c r="D83" s="878" t="s">
        <v>143</v>
      </c>
      <c r="E83" s="879"/>
      <c r="F83" s="79" t="s">
        <v>144</v>
      </c>
      <c r="G83" s="777">
        <v>3504000000</v>
      </c>
      <c r="H83" s="777"/>
      <c r="I83" s="777"/>
      <c r="J83" s="880"/>
      <c r="K83" s="880"/>
      <c r="L83" s="885">
        <v>43200</v>
      </c>
      <c r="M83" s="885"/>
      <c r="N83" s="41"/>
      <c r="O83" s="109">
        <f t="shared" ref="O83:O84" si="4">141.05/111.82</f>
        <v>1.2614022536218925</v>
      </c>
      <c r="P83" s="40" t="s">
        <v>220</v>
      </c>
      <c r="Q83" s="893">
        <f t="shared" si="3"/>
        <v>2777860900.3899322</v>
      </c>
      <c r="R83" s="894"/>
      <c r="S83" s="914"/>
      <c r="T83" s="915"/>
      <c r="U83" s="916"/>
    </row>
    <row r="84" spans="2:21" ht="31.5" customHeight="1" x14ac:dyDescent="0.2">
      <c r="B84" s="320"/>
      <c r="C84" s="322"/>
      <c r="D84" s="878" t="s">
        <v>143</v>
      </c>
      <c r="E84" s="879"/>
      <c r="F84" s="79" t="s">
        <v>144</v>
      </c>
      <c r="G84" s="777">
        <v>3504000000</v>
      </c>
      <c r="H84" s="777"/>
      <c r="I84" s="777"/>
      <c r="J84" s="880"/>
      <c r="K84" s="880"/>
      <c r="L84" s="885">
        <v>43200</v>
      </c>
      <c r="M84" s="885"/>
      <c r="N84" s="41"/>
      <c r="O84" s="109">
        <f t="shared" si="4"/>
        <v>1.2614022536218925</v>
      </c>
      <c r="P84" s="40" t="s">
        <v>220</v>
      </c>
      <c r="Q84" s="893">
        <f t="shared" si="3"/>
        <v>2777860900.3899322</v>
      </c>
      <c r="R84" s="894"/>
      <c r="S84" s="910"/>
      <c r="T84" s="910"/>
      <c r="U84" s="910"/>
    </row>
    <row r="85" spans="2:21" ht="31.5" customHeight="1" x14ac:dyDescent="0.2">
      <c r="B85" s="191"/>
      <c r="C85" s="193"/>
      <c r="D85" s="878" t="s">
        <v>143</v>
      </c>
      <c r="E85" s="879"/>
      <c r="F85" s="79" t="s">
        <v>144</v>
      </c>
      <c r="G85" s="893">
        <v>18750000000</v>
      </c>
      <c r="H85" s="894"/>
      <c r="I85" s="203"/>
      <c r="J85" s="880"/>
      <c r="K85" s="880"/>
      <c r="L85" s="885">
        <v>43304</v>
      </c>
      <c r="M85" s="885"/>
      <c r="N85" s="72"/>
      <c r="O85" s="109">
        <f>142.28/111.82</f>
        <v>1.272402074763012</v>
      </c>
      <c r="P85" s="51" t="s">
        <v>385</v>
      </c>
      <c r="Q85" s="893">
        <f t="shared" si="3"/>
        <v>14735908068.597132</v>
      </c>
      <c r="R85" s="894"/>
      <c r="S85" s="914" t="s">
        <v>387</v>
      </c>
      <c r="T85" s="915"/>
      <c r="U85" s="916"/>
    </row>
    <row r="86" spans="2:21" ht="40.5" customHeight="1" x14ac:dyDescent="0.2">
      <c r="B86" s="191"/>
      <c r="C86" s="193"/>
      <c r="D86" s="878" t="s">
        <v>143</v>
      </c>
      <c r="E86" s="879"/>
      <c r="F86" s="79" t="s">
        <v>144</v>
      </c>
      <c r="G86" s="893">
        <v>6250000000</v>
      </c>
      <c r="H86" s="894"/>
      <c r="I86" s="203"/>
      <c r="J86" s="880"/>
      <c r="K86" s="880"/>
      <c r="L86" s="885">
        <v>43326</v>
      </c>
      <c r="M86" s="885"/>
      <c r="N86" s="72"/>
      <c r="O86" s="109">
        <f>142.1/111.82</f>
        <v>1.2707923448399214</v>
      </c>
      <c r="P86" s="51" t="s">
        <v>388</v>
      </c>
      <c r="Q86" s="893">
        <f t="shared" si="3"/>
        <v>4918191414.4968328</v>
      </c>
      <c r="R86" s="894"/>
      <c r="S86" s="914" t="s">
        <v>387</v>
      </c>
      <c r="T86" s="915"/>
      <c r="U86" s="916"/>
    </row>
    <row r="87" spans="2:21" ht="40.5" customHeight="1" x14ac:dyDescent="0.2">
      <c r="B87" s="191"/>
      <c r="C87" s="193"/>
      <c r="D87" s="878" t="s">
        <v>143</v>
      </c>
      <c r="E87" s="879"/>
      <c r="F87" s="79" t="s">
        <v>144</v>
      </c>
      <c r="G87" s="893">
        <v>1200000000</v>
      </c>
      <c r="H87" s="894"/>
      <c r="I87" s="203"/>
      <c r="J87" s="880"/>
      <c r="K87" s="880"/>
      <c r="L87" s="885">
        <v>43349</v>
      </c>
      <c r="M87" s="885"/>
      <c r="N87" s="72"/>
      <c r="O87" s="109">
        <f>142.27/111.82</f>
        <v>1.2723126453228404</v>
      </c>
      <c r="P87" s="51" t="s">
        <v>389</v>
      </c>
      <c r="Q87" s="893">
        <f t="shared" si="3"/>
        <v>943164405.70745754</v>
      </c>
      <c r="R87" s="894"/>
      <c r="S87" s="914" t="s">
        <v>387</v>
      </c>
      <c r="T87" s="915"/>
      <c r="U87" s="916"/>
    </row>
    <row r="88" spans="2:21" ht="40.5" customHeight="1" x14ac:dyDescent="0.2">
      <c r="B88" s="191"/>
      <c r="C88" s="193"/>
      <c r="D88" s="878" t="s">
        <v>143</v>
      </c>
      <c r="E88" s="879"/>
      <c r="F88" s="79" t="s">
        <v>144</v>
      </c>
      <c r="G88" s="893">
        <v>31260000000</v>
      </c>
      <c r="H88" s="894"/>
      <c r="I88" s="203"/>
      <c r="J88" s="880"/>
      <c r="K88" s="880"/>
      <c r="L88" s="885">
        <v>43350</v>
      </c>
      <c r="M88" s="885"/>
      <c r="N88" s="72"/>
      <c r="O88" s="109">
        <f>142.27/111.82</f>
        <v>1.2723126453228404</v>
      </c>
      <c r="P88" s="51" t="s">
        <v>389</v>
      </c>
      <c r="Q88" s="893">
        <f t="shared" si="3"/>
        <v>24569432768.679268</v>
      </c>
      <c r="R88" s="894"/>
      <c r="S88" s="914" t="s">
        <v>387</v>
      </c>
      <c r="T88" s="915"/>
      <c r="U88" s="916"/>
    </row>
    <row r="89" spans="2:21" ht="40.5" customHeight="1" x14ac:dyDescent="0.2">
      <c r="B89" s="191"/>
      <c r="C89" s="193"/>
      <c r="D89" s="878" t="s">
        <v>143</v>
      </c>
      <c r="E89" s="879"/>
      <c r="F89" s="79" t="s">
        <v>144</v>
      </c>
      <c r="G89" s="893">
        <v>774948587</v>
      </c>
      <c r="H89" s="894"/>
      <c r="I89" s="203"/>
      <c r="J89" s="880"/>
      <c r="K89" s="880"/>
      <c r="L89" s="885">
        <v>43367</v>
      </c>
      <c r="M89" s="885"/>
      <c r="N89" s="72"/>
      <c r="O89" s="109">
        <f t="shared" ref="O89:O92" si="5">142.27/111.82</f>
        <v>1.2723126453228404</v>
      </c>
      <c r="P89" s="51" t="s">
        <v>389</v>
      </c>
      <c r="Q89" s="893">
        <f t="shared" si="3"/>
        <v>609086602.92640746</v>
      </c>
      <c r="R89" s="894"/>
      <c r="S89" s="914" t="s">
        <v>387</v>
      </c>
      <c r="T89" s="915"/>
      <c r="U89" s="916"/>
    </row>
    <row r="90" spans="2:21" ht="40.5" customHeight="1" x14ac:dyDescent="0.2">
      <c r="B90" s="191"/>
      <c r="C90" s="193"/>
      <c r="D90" s="878" t="s">
        <v>143</v>
      </c>
      <c r="E90" s="879"/>
      <c r="F90" s="79" t="s">
        <v>144</v>
      </c>
      <c r="G90" s="893">
        <v>500000000</v>
      </c>
      <c r="H90" s="894"/>
      <c r="I90" s="203"/>
      <c r="J90" s="880"/>
      <c r="K90" s="880"/>
      <c r="L90" s="885">
        <v>43368</v>
      </c>
      <c r="M90" s="885"/>
      <c r="N90" s="72"/>
      <c r="O90" s="109">
        <f t="shared" si="5"/>
        <v>1.2723126453228404</v>
      </c>
      <c r="P90" s="51" t="s">
        <v>389</v>
      </c>
      <c r="Q90" s="893">
        <f t="shared" si="3"/>
        <v>392985169.044774</v>
      </c>
      <c r="R90" s="894"/>
      <c r="S90" s="914" t="s">
        <v>387</v>
      </c>
      <c r="T90" s="915"/>
      <c r="U90" s="916"/>
    </row>
    <row r="91" spans="2:21" ht="40.5" customHeight="1" x14ac:dyDescent="0.2">
      <c r="B91" s="191"/>
      <c r="C91" s="193"/>
      <c r="D91" s="878" t="s">
        <v>143</v>
      </c>
      <c r="E91" s="879"/>
      <c r="F91" s="79" t="s">
        <v>144</v>
      </c>
      <c r="G91" s="893">
        <v>15938500</v>
      </c>
      <c r="H91" s="894"/>
      <c r="I91" s="203"/>
      <c r="J91" s="880"/>
      <c r="K91" s="880"/>
      <c r="L91" s="885">
        <v>43369</v>
      </c>
      <c r="M91" s="885"/>
      <c r="N91" s="72"/>
      <c r="O91" s="109">
        <f t="shared" si="5"/>
        <v>1.2723126453228404</v>
      </c>
      <c r="P91" s="51" t="s">
        <v>389</v>
      </c>
      <c r="Q91" s="893">
        <f t="shared" si="3"/>
        <v>12527188.233640261</v>
      </c>
      <c r="R91" s="894"/>
      <c r="S91" s="914" t="s">
        <v>387</v>
      </c>
      <c r="T91" s="915"/>
      <c r="U91" s="916"/>
    </row>
    <row r="92" spans="2:21" ht="40.5" customHeight="1" x14ac:dyDescent="0.2">
      <c r="B92" s="191"/>
      <c r="C92" s="193"/>
      <c r="D92" s="878" t="s">
        <v>143</v>
      </c>
      <c r="E92" s="879"/>
      <c r="F92" s="79" t="s">
        <v>144</v>
      </c>
      <c r="G92" s="893">
        <v>3849112913</v>
      </c>
      <c r="H92" s="894"/>
      <c r="I92" s="203"/>
      <c r="J92" s="880"/>
      <c r="K92" s="880"/>
      <c r="L92" s="885">
        <v>43370</v>
      </c>
      <c r="M92" s="885"/>
      <c r="N92" s="72"/>
      <c r="O92" s="109">
        <f t="shared" si="5"/>
        <v>1.2723126453228404</v>
      </c>
      <c r="P92" s="51" t="s">
        <v>389</v>
      </c>
      <c r="Q92" s="893">
        <f t="shared" si="3"/>
        <v>3025288577.5754547</v>
      </c>
      <c r="R92" s="894"/>
      <c r="S92" s="914" t="s">
        <v>387</v>
      </c>
      <c r="T92" s="915"/>
      <c r="U92" s="916"/>
    </row>
    <row r="93" spans="2:21" ht="40.5" customHeight="1" x14ac:dyDescent="0.2">
      <c r="B93" s="191"/>
      <c r="C93" s="193"/>
      <c r="D93" s="878" t="s">
        <v>143</v>
      </c>
      <c r="E93" s="879"/>
      <c r="F93" s="79" t="s">
        <v>144</v>
      </c>
      <c r="G93" s="893">
        <v>22318303139</v>
      </c>
      <c r="H93" s="894"/>
      <c r="I93" s="203"/>
      <c r="J93" s="880"/>
      <c r="K93" s="880"/>
      <c r="L93" s="885">
        <v>43383</v>
      </c>
      <c r="M93" s="885"/>
      <c r="N93" s="72"/>
      <c r="O93" s="109">
        <f>142.5/111.82</f>
        <v>1.2743695224467895</v>
      </c>
      <c r="P93" s="51" t="s">
        <v>395</v>
      </c>
      <c r="Q93" s="893">
        <f t="shared" si="3"/>
        <v>17513211628.091087</v>
      </c>
      <c r="R93" s="894"/>
      <c r="S93" s="914"/>
      <c r="T93" s="915"/>
      <c r="U93" s="916"/>
    </row>
    <row r="94" spans="2:21" ht="40.5" customHeight="1" x14ac:dyDescent="0.2">
      <c r="B94" s="191"/>
      <c r="C94" s="193"/>
      <c r="D94" s="878" t="s">
        <v>143</v>
      </c>
      <c r="E94" s="879"/>
      <c r="F94" s="79" t="s">
        <v>144</v>
      </c>
      <c r="G94" s="893">
        <v>134904238</v>
      </c>
      <c r="H94" s="894"/>
      <c r="I94" s="203"/>
      <c r="J94" s="880"/>
      <c r="K94" s="880"/>
      <c r="L94" s="885">
        <v>43383</v>
      </c>
      <c r="M94" s="885"/>
      <c r="N94" s="72"/>
      <c r="O94" s="109">
        <f t="shared" ref="O94:O96" si="6">142.5/111.82</f>
        <v>1.2743695224467895</v>
      </c>
      <c r="P94" s="51" t="s">
        <v>395</v>
      </c>
      <c r="Q94" s="893">
        <f t="shared" si="3"/>
        <v>105859592.23270175</v>
      </c>
      <c r="R94" s="894"/>
      <c r="S94" s="914"/>
      <c r="T94" s="915"/>
      <c r="U94" s="916"/>
    </row>
    <row r="95" spans="2:21" ht="40.5" customHeight="1" x14ac:dyDescent="0.2">
      <c r="B95" s="191"/>
      <c r="C95" s="193"/>
      <c r="D95" s="878" t="s">
        <v>143</v>
      </c>
      <c r="E95" s="879"/>
      <c r="F95" s="79" t="s">
        <v>144</v>
      </c>
      <c r="G95" s="893">
        <v>22183398901</v>
      </c>
      <c r="H95" s="894"/>
      <c r="I95" s="203"/>
      <c r="J95" s="880"/>
      <c r="K95" s="880"/>
      <c r="L95" s="885">
        <v>43383</v>
      </c>
      <c r="M95" s="885"/>
      <c r="N95" s="72"/>
      <c r="O95" s="109">
        <f t="shared" si="6"/>
        <v>1.2743695224467895</v>
      </c>
      <c r="P95" s="51" t="s">
        <v>395</v>
      </c>
      <c r="Q95" s="893">
        <f t="shared" si="3"/>
        <v>17407352035.858387</v>
      </c>
      <c r="R95" s="894"/>
      <c r="S95" s="914"/>
      <c r="T95" s="915"/>
      <c r="U95" s="916"/>
    </row>
    <row r="96" spans="2:21" ht="40.5" customHeight="1" x14ac:dyDescent="0.2">
      <c r="B96" s="191"/>
      <c r="C96" s="193"/>
      <c r="D96" s="878" t="s">
        <v>143</v>
      </c>
      <c r="E96" s="879"/>
      <c r="F96" s="79" t="s">
        <v>144</v>
      </c>
      <c r="G96" s="893">
        <v>385000000</v>
      </c>
      <c r="H96" s="894"/>
      <c r="I96" s="203"/>
      <c r="J96" s="880"/>
      <c r="K96" s="880"/>
      <c r="L96" s="885">
        <v>43399</v>
      </c>
      <c r="M96" s="885"/>
      <c r="N96" s="72"/>
      <c r="O96" s="109">
        <f t="shared" si="6"/>
        <v>1.2743695224467895</v>
      </c>
      <c r="P96" s="51" t="s">
        <v>395</v>
      </c>
      <c r="Q96" s="893">
        <f t="shared" si="3"/>
        <v>302110175.43859649</v>
      </c>
      <c r="R96" s="894"/>
      <c r="S96" s="914" t="s">
        <v>387</v>
      </c>
      <c r="T96" s="915"/>
      <c r="U96" s="916"/>
    </row>
    <row r="97" spans="2:21" ht="40.5" customHeight="1" x14ac:dyDescent="0.2">
      <c r="B97" s="191"/>
      <c r="C97" s="193"/>
      <c r="D97" s="878" t="s">
        <v>143</v>
      </c>
      <c r="E97" s="879"/>
      <c r="F97" s="79" t="s">
        <v>144</v>
      </c>
      <c r="G97" s="893">
        <v>14493870000</v>
      </c>
      <c r="H97" s="894"/>
      <c r="I97" s="203"/>
      <c r="J97" s="880"/>
      <c r="K97" s="880"/>
      <c r="L97" s="885">
        <v>43431</v>
      </c>
      <c r="M97" s="885"/>
      <c r="N97" s="72"/>
      <c r="O97" s="109">
        <f>142.67/111.82</f>
        <v>1.2758898229297084</v>
      </c>
      <c r="P97" s="51" t="s">
        <v>401</v>
      </c>
      <c r="Q97" s="893">
        <f t="shared" si="3"/>
        <v>11359813159.03834</v>
      </c>
      <c r="R97" s="894"/>
      <c r="S97" s="914" t="s">
        <v>387</v>
      </c>
      <c r="T97" s="915"/>
      <c r="U97" s="916"/>
    </row>
    <row r="98" spans="2:21" ht="40.5" customHeight="1" x14ac:dyDescent="0.2">
      <c r="B98" s="191"/>
      <c r="C98" s="193"/>
      <c r="D98" s="878" t="s">
        <v>143</v>
      </c>
      <c r="E98" s="879"/>
      <c r="F98" s="79" t="s">
        <v>144</v>
      </c>
      <c r="G98" s="893">
        <v>4980000000</v>
      </c>
      <c r="H98" s="894"/>
      <c r="I98" s="203"/>
      <c r="J98" s="42"/>
      <c r="K98" s="42"/>
      <c r="L98" s="885">
        <v>43494</v>
      </c>
      <c r="M98" s="885"/>
      <c r="N98" s="72"/>
      <c r="O98" s="109">
        <f>100/78.05</f>
        <v>1.2812299807815504</v>
      </c>
      <c r="P98" s="51" t="s">
        <v>418</v>
      </c>
      <c r="Q98" s="893">
        <f t="shared" si="3"/>
        <v>3886889999.9999995</v>
      </c>
      <c r="R98" s="894"/>
      <c r="S98" s="914" t="s">
        <v>424</v>
      </c>
      <c r="T98" s="915"/>
      <c r="U98" s="916"/>
    </row>
    <row r="99" spans="2:21" ht="40.5" customHeight="1" x14ac:dyDescent="0.2">
      <c r="B99" s="191"/>
      <c r="C99" s="193"/>
      <c r="D99" s="878" t="s">
        <v>143</v>
      </c>
      <c r="E99" s="879"/>
      <c r="F99" s="79" t="s">
        <v>144</v>
      </c>
      <c r="G99" s="893">
        <v>645000000</v>
      </c>
      <c r="H99" s="894"/>
      <c r="I99" s="203"/>
      <c r="J99" s="42"/>
      <c r="K99" s="42"/>
      <c r="L99" s="885">
        <v>43495</v>
      </c>
      <c r="M99" s="885"/>
      <c r="N99" s="72"/>
      <c r="O99" s="109">
        <f>100/78.05</f>
        <v>1.2812299807815504</v>
      </c>
      <c r="P99" s="51" t="s">
        <v>418</v>
      </c>
      <c r="Q99" s="893">
        <f t="shared" si="3"/>
        <v>503422499.99999994</v>
      </c>
      <c r="R99" s="894"/>
      <c r="S99" s="914" t="s">
        <v>424</v>
      </c>
      <c r="T99" s="915"/>
      <c r="U99" s="916"/>
    </row>
    <row r="100" spans="2:21" ht="40.5" customHeight="1" x14ac:dyDescent="0.2">
      <c r="B100" s="191"/>
      <c r="C100" s="193"/>
      <c r="D100" s="878" t="s">
        <v>143</v>
      </c>
      <c r="E100" s="879"/>
      <c r="F100" s="79" t="s">
        <v>144</v>
      </c>
      <c r="G100" s="893">
        <v>16875000000</v>
      </c>
      <c r="H100" s="894"/>
      <c r="I100" s="203"/>
      <c r="J100" s="42"/>
      <c r="K100" s="42"/>
      <c r="L100" s="885">
        <v>43497</v>
      </c>
      <c r="M100" s="885"/>
      <c r="N100" s="72"/>
      <c r="O100" s="109">
        <f>100/78.05</f>
        <v>1.2812299807815504</v>
      </c>
      <c r="P100" s="51" t="s">
        <v>418</v>
      </c>
      <c r="Q100" s="893">
        <f t="shared" si="3"/>
        <v>13170937500</v>
      </c>
      <c r="R100" s="894"/>
      <c r="S100" s="914" t="s">
        <v>424</v>
      </c>
      <c r="T100" s="915"/>
      <c r="U100" s="916"/>
    </row>
    <row r="101" spans="2:21" ht="40.5" customHeight="1" x14ac:dyDescent="0.2">
      <c r="B101" s="191"/>
      <c r="C101" s="193"/>
      <c r="D101" s="878" t="s">
        <v>143</v>
      </c>
      <c r="E101" s="879"/>
      <c r="F101" s="79" t="s">
        <v>144</v>
      </c>
      <c r="G101" s="893">
        <v>9562500000</v>
      </c>
      <c r="H101" s="894"/>
      <c r="I101" s="203"/>
      <c r="J101" s="42"/>
      <c r="K101" s="42"/>
      <c r="L101" s="885">
        <v>43504</v>
      </c>
      <c r="M101" s="885"/>
      <c r="N101" s="72"/>
      <c r="O101" s="109">
        <f>100.6/78.05</f>
        <v>1.2889173606662396</v>
      </c>
      <c r="P101" s="51" t="s">
        <v>420</v>
      </c>
      <c r="Q101" s="893">
        <f t="shared" si="3"/>
        <v>7419017147.1172962</v>
      </c>
      <c r="R101" s="894"/>
      <c r="S101" s="914" t="s">
        <v>424</v>
      </c>
      <c r="T101" s="915"/>
      <c r="U101" s="916"/>
    </row>
    <row r="102" spans="2:21" ht="40.5" customHeight="1" x14ac:dyDescent="0.2">
      <c r="B102" s="191"/>
      <c r="C102" s="193"/>
      <c r="D102" s="878" t="s">
        <v>143</v>
      </c>
      <c r="E102" s="879"/>
      <c r="F102" s="79" t="s">
        <v>144</v>
      </c>
      <c r="G102" s="893">
        <v>9562500000</v>
      </c>
      <c r="H102" s="894"/>
      <c r="I102" s="203"/>
      <c r="J102" s="42"/>
      <c r="K102" s="42"/>
      <c r="L102" s="885">
        <v>43504</v>
      </c>
      <c r="M102" s="885"/>
      <c r="N102" s="72"/>
      <c r="O102" s="109">
        <f t="shared" ref="O102:O103" si="7">100.6/78.05</f>
        <v>1.2889173606662396</v>
      </c>
      <c r="P102" s="51" t="s">
        <v>420</v>
      </c>
      <c r="Q102" s="893">
        <f t="shared" si="3"/>
        <v>7419017147.1172962</v>
      </c>
      <c r="R102" s="894"/>
      <c r="S102" s="914" t="s">
        <v>424</v>
      </c>
      <c r="T102" s="915"/>
      <c r="U102" s="916"/>
    </row>
    <row r="103" spans="2:21" ht="40.5" customHeight="1" x14ac:dyDescent="0.2">
      <c r="B103" s="191"/>
      <c r="C103" s="193"/>
      <c r="D103" s="878" t="s">
        <v>143</v>
      </c>
      <c r="E103" s="879"/>
      <c r="F103" s="79" t="s">
        <v>144</v>
      </c>
      <c r="G103" s="893">
        <v>6375000004.9799995</v>
      </c>
      <c r="H103" s="894"/>
      <c r="I103" s="203"/>
      <c r="J103" s="42"/>
      <c r="K103" s="42"/>
      <c r="L103" s="885">
        <v>43522</v>
      </c>
      <c r="M103" s="885"/>
      <c r="N103" s="72"/>
      <c r="O103" s="109">
        <f t="shared" si="7"/>
        <v>1.2889173606662396</v>
      </c>
      <c r="P103" s="51" t="s">
        <v>420</v>
      </c>
      <c r="Q103" s="893">
        <f t="shared" si="3"/>
        <v>4946011435.275238</v>
      </c>
      <c r="R103" s="894"/>
      <c r="S103" s="914" t="s">
        <v>424</v>
      </c>
      <c r="T103" s="915"/>
      <c r="U103" s="916"/>
    </row>
    <row r="104" spans="2:21" ht="40.5" customHeight="1" x14ac:dyDescent="0.2">
      <c r="B104" s="191"/>
      <c r="C104" s="193"/>
      <c r="D104" s="878" t="s">
        <v>143</v>
      </c>
      <c r="E104" s="879"/>
      <c r="F104" s="79" t="s">
        <v>144</v>
      </c>
      <c r="G104" s="893">
        <v>18000000000</v>
      </c>
      <c r="H104" s="894"/>
      <c r="I104" s="203"/>
      <c r="J104" s="42"/>
      <c r="K104" s="42"/>
      <c r="L104" s="885">
        <v>43544</v>
      </c>
      <c r="M104" s="885"/>
      <c r="N104" s="72"/>
      <c r="O104" s="109">
        <f>101.18/78.05</f>
        <v>1.2963484945547727</v>
      </c>
      <c r="P104" s="51" t="s">
        <v>425</v>
      </c>
      <c r="Q104" s="893">
        <f t="shared" si="3"/>
        <v>13885155169.00573</v>
      </c>
      <c r="R104" s="894"/>
      <c r="S104" s="914" t="s">
        <v>424</v>
      </c>
      <c r="T104" s="915"/>
      <c r="U104" s="916"/>
    </row>
    <row r="105" spans="2:21" ht="40.5" customHeight="1" x14ac:dyDescent="0.2">
      <c r="B105" s="191"/>
      <c r="C105" s="193"/>
      <c r="D105" s="878" t="s">
        <v>143</v>
      </c>
      <c r="E105" s="879"/>
      <c r="F105" s="79" t="s">
        <v>144</v>
      </c>
      <c r="G105" s="893">
        <v>13500000000</v>
      </c>
      <c r="H105" s="894"/>
      <c r="I105" s="203"/>
      <c r="J105" s="42"/>
      <c r="K105" s="42"/>
      <c r="L105" s="885">
        <v>43546</v>
      </c>
      <c r="M105" s="885"/>
      <c r="N105" s="72"/>
      <c r="O105" s="109">
        <f>101.18/78.05</f>
        <v>1.2963484945547727</v>
      </c>
      <c r="P105" s="51" t="s">
        <v>425</v>
      </c>
      <c r="Q105" s="893">
        <f t="shared" si="3"/>
        <v>10413866376.754297</v>
      </c>
      <c r="R105" s="894"/>
      <c r="S105" s="914" t="s">
        <v>424</v>
      </c>
      <c r="T105" s="915"/>
      <c r="U105" s="916"/>
    </row>
    <row r="106" spans="2:21" ht="40.5" customHeight="1" x14ac:dyDescent="0.2">
      <c r="B106" s="191"/>
      <c r="C106" s="193"/>
      <c r="D106" s="878" t="s">
        <v>143</v>
      </c>
      <c r="E106" s="879"/>
      <c r="F106" s="79" t="s">
        <v>144</v>
      </c>
      <c r="G106" s="893">
        <v>8000000000</v>
      </c>
      <c r="H106" s="894"/>
      <c r="I106" s="203"/>
      <c r="J106" s="42"/>
      <c r="K106" s="42"/>
      <c r="L106" s="885">
        <v>43551</v>
      </c>
      <c r="M106" s="885"/>
      <c r="N106" s="72"/>
      <c r="O106" s="109">
        <f>101.18/78.05</f>
        <v>1.2963484945547727</v>
      </c>
      <c r="P106" s="51" t="s">
        <v>425</v>
      </c>
      <c r="Q106" s="893">
        <f t="shared" si="3"/>
        <v>6171180075.113658</v>
      </c>
      <c r="R106" s="894"/>
      <c r="S106" s="914" t="s">
        <v>424</v>
      </c>
      <c r="T106" s="915"/>
      <c r="U106" s="916"/>
    </row>
    <row r="107" spans="2:21" ht="40.5" customHeight="1" x14ac:dyDescent="0.2">
      <c r="B107" s="191"/>
      <c r="C107" s="193"/>
      <c r="D107" s="878" t="s">
        <v>143</v>
      </c>
      <c r="E107" s="879"/>
      <c r="F107" s="79" t="s">
        <v>144</v>
      </c>
      <c r="G107" s="893">
        <v>21527000000</v>
      </c>
      <c r="H107" s="894"/>
      <c r="I107" s="203"/>
      <c r="J107" s="42"/>
      <c r="K107" s="42"/>
      <c r="L107" s="885">
        <v>43570</v>
      </c>
      <c r="M107" s="885"/>
      <c r="N107" s="72"/>
      <c r="O107" s="109">
        <f>101.62/78.05</f>
        <v>1.3019859064702115</v>
      </c>
      <c r="P107" s="51" t="s">
        <v>429</v>
      </c>
      <c r="Q107" s="893">
        <f t="shared" si="3"/>
        <v>16533973135.209602</v>
      </c>
      <c r="R107" s="894"/>
      <c r="S107" s="914" t="s">
        <v>424</v>
      </c>
      <c r="T107" s="915"/>
      <c r="U107" s="916"/>
    </row>
    <row r="108" spans="2:21" ht="40.5" customHeight="1" x14ac:dyDescent="0.2">
      <c r="B108" s="191"/>
      <c r="C108" s="193"/>
      <c r="D108" s="878" t="s">
        <v>143</v>
      </c>
      <c r="E108" s="879"/>
      <c r="F108" s="79" t="s">
        <v>144</v>
      </c>
      <c r="G108" s="893">
        <v>11732000000</v>
      </c>
      <c r="H108" s="894"/>
      <c r="I108" s="203"/>
      <c r="J108" s="42"/>
      <c r="K108" s="42"/>
      <c r="L108" s="885">
        <v>43580</v>
      </c>
      <c r="M108" s="885"/>
      <c r="N108" s="72"/>
      <c r="O108" s="109">
        <f>101.62/78.05</f>
        <v>1.3019859064702115</v>
      </c>
      <c r="P108" s="51" t="s">
        <v>429</v>
      </c>
      <c r="Q108" s="893">
        <f t="shared" si="3"/>
        <v>9010850226.3333988</v>
      </c>
      <c r="R108" s="894"/>
      <c r="S108" s="914" t="s">
        <v>424</v>
      </c>
      <c r="T108" s="915"/>
      <c r="U108" s="916"/>
    </row>
    <row r="109" spans="2:21" ht="42" customHeight="1" x14ac:dyDescent="0.2">
      <c r="B109" s="191"/>
      <c r="C109" s="193"/>
      <c r="D109" s="878" t="s">
        <v>143</v>
      </c>
      <c r="E109" s="879"/>
      <c r="F109" s="79" t="s">
        <v>144</v>
      </c>
      <c r="G109" s="893">
        <v>4875000000</v>
      </c>
      <c r="H109" s="894"/>
      <c r="I109" s="203"/>
      <c r="J109" s="42"/>
      <c r="K109" s="42"/>
      <c r="L109" s="885">
        <v>43581</v>
      </c>
      <c r="M109" s="885"/>
      <c r="N109" s="72"/>
      <c r="O109" s="109">
        <f>101.62/78.05</f>
        <v>1.3019859064702115</v>
      </c>
      <c r="P109" s="51" t="s">
        <v>429</v>
      </c>
      <c r="Q109" s="893">
        <f t="shared" si="3"/>
        <v>3744280161.3855538</v>
      </c>
      <c r="R109" s="894"/>
      <c r="S109" s="914" t="s">
        <v>481</v>
      </c>
      <c r="T109" s="915"/>
      <c r="U109" s="916"/>
    </row>
    <row r="110" spans="2:21" ht="42" customHeight="1" x14ac:dyDescent="0.2">
      <c r="B110" s="191"/>
      <c r="C110" s="193"/>
      <c r="D110" s="878" t="s">
        <v>143</v>
      </c>
      <c r="E110" s="879"/>
      <c r="F110" s="79" t="s">
        <v>144</v>
      </c>
      <c r="G110" s="893">
        <v>3366000000</v>
      </c>
      <c r="H110" s="894"/>
      <c r="I110" s="203"/>
      <c r="J110" s="42"/>
      <c r="K110" s="42"/>
      <c r="L110" s="885">
        <v>43591</v>
      </c>
      <c r="M110" s="885"/>
      <c r="N110" s="72"/>
      <c r="O110" s="109">
        <f>102.12/78.05</f>
        <v>1.3083920563741192</v>
      </c>
      <c r="P110" s="51" t="s">
        <v>483</v>
      </c>
      <c r="Q110" s="893">
        <f t="shared" si="3"/>
        <v>2572623384.253819</v>
      </c>
      <c r="R110" s="894"/>
      <c r="S110" s="914" t="s">
        <v>481</v>
      </c>
      <c r="T110" s="915"/>
      <c r="U110" s="916"/>
    </row>
    <row r="111" spans="2:21" ht="31.5" customHeight="1" x14ac:dyDescent="0.2">
      <c r="B111" s="191"/>
      <c r="C111" s="193"/>
      <c r="D111" s="878"/>
      <c r="E111" s="879"/>
      <c r="F111" s="221" t="s">
        <v>221</v>
      </c>
      <c r="G111" s="917">
        <f>SUM(G15:H110)</f>
        <v>384347324524.47998</v>
      </c>
      <c r="H111" s="918"/>
      <c r="I111" s="203"/>
      <c r="J111" s="42"/>
      <c r="K111" s="42"/>
      <c r="L111" s="43"/>
      <c r="M111" s="43"/>
      <c r="N111" s="44"/>
      <c r="O111" s="44"/>
      <c r="P111" s="44"/>
      <c r="Q111" s="919">
        <f>SUM(Q15:R110)</f>
        <v>309017897125.14862</v>
      </c>
      <c r="R111" s="920"/>
      <c r="S111" s="60"/>
      <c r="T111" s="60"/>
      <c r="U111" s="61"/>
    </row>
    <row r="112" spans="2:21" ht="31.5" customHeight="1" x14ac:dyDescent="0.2">
      <c r="B112" s="320"/>
      <c r="C112" s="322"/>
      <c r="D112" s="878" t="s">
        <v>143</v>
      </c>
      <c r="E112" s="879"/>
      <c r="F112" s="79" t="s">
        <v>222</v>
      </c>
      <c r="G112" s="893">
        <v>578332629.87</v>
      </c>
      <c r="H112" s="894"/>
      <c r="I112" s="203"/>
      <c r="J112" s="42"/>
      <c r="K112" s="42"/>
      <c r="L112" s="885">
        <v>42278</v>
      </c>
      <c r="M112" s="885" t="s">
        <v>201</v>
      </c>
      <c r="N112" s="41"/>
      <c r="O112" s="59">
        <f>123.78/111.82</f>
        <v>1.1069576104453587</v>
      </c>
      <c r="P112" s="40" t="s">
        <v>223</v>
      </c>
      <c r="Q112" s="893">
        <f>+G112/O112</f>
        <v>522452372.53242362</v>
      </c>
      <c r="R112" s="894"/>
      <c r="S112" s="910"/>
      <c r="T112" s="910"/>
      <c r="U112" s="910"/>
    </row>
    <row r="113" spans="1:21" ht="31.5" customHeight="1" x14ac:dyDescent="0.2">
      <c r="B113" s="320"/>
      <c r="C113" s="322"/>
      <c r="D113" s="878" t="s">
        <v>143</v>
      </c>
      <c r="E113" s="879"/>
      <c r="F113" s="79" t="s">
        <v>222</v>
      </c>
      <c r="G113" s="893">
        <v>906673067.28999996</v>
      </c>
      <c r="H113" s="894"/>
      <c r="I113" s="203"/>
      <c r="J113" s="42"/>
      <c r="K113" s="42"/>
      <c r="L113" s="885">
        <v>42369</v>
      </c>
      <c r="M113" s="885" t="s">
        <v>201</v>
      </c>
      <c r="N113" s="41"/>
      <c r="O113" s="109">
        <f>125.37/111.82</f>
        <v>1.1211768914326596</v>
      </c>
      <c r="P113" s="40" t="s">
        <v>204</v>
      </c>
      <c r="Q113" s="893">
        <f>+G113/O113</f>
        <v>808679766.96472681</v>
      </c>
      <c r="R113" s="894"/>
      <c r="S113" s="910"/>
      <c r="T113" s="910"/>
      <c r="U113" s="910"/>
    </row>
    <row r="114" spans="1:21" ht="47.25" customHeight="1" x14ac:dyDescent="0.2">
      <c r="B114" s="194"/>
      <c r="C114" s="196" t="s">
        <v>562</v>
      </c>
      <c r="D114" s="80"/>
      <c r="E114" s="80"/>
      <c r="F114" s="80"/>
      <c r="G114" s="926">
        <f>+G111+G112+G113</f>
        <v>385832330221.63995</v>
      </c>
      <c r="H114" s="927"/>
      <c r="I114" s="45"/>
      <c r="J114" s="42"/>
      <c r="K114" s="42"/>
      <c r="L114" s="43"/>
      <c r="M114" s="43"/>
      <c r="N114" s="44"/>
      <c r="O114" s="44"/>
      <c r="P114" s="44"/>
      <c r="Q114" s="919">
        <f>+Q111+Q112+Q113</f>
        <v>310349029264.64575</v>
      </c>
      <c r="R114" s="920"/>
      <c r="S114" s="46"/>
      <c r="T114" s="46"/>
      <c r="U114" s="47"/>
    </row>
    <row r="115" spans="1:21" ht="31.5" customHeight="1" x14ac:dyDescent="0.2">
      <c r="B115" s="191"/>
      <c r="C115" s="192"/>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563</v>
      </c>
      <c r="B116" s="461" t="s">
        <v>224</v>
      </c>
      <c r="C116" s="462"/>
      <c r="D116" s="462"/>
      <c r="E116" s="462"/>
      <c r="F116" s="462"/>
      <c r="G116" s="462"/>
      <c r="H116" s="462"/>
      <c r="I116" s="462"/>
      <c r="J116" s="462"/>
      <c r="K116" s="462"/>
      <c r="L116" s="462"/>
      <c r="M116" s="462"/>
      <c r="N116" s="462"/>
      <c r="O116" s="462"/>
      <c r="P116" s="462"/>
      <c r="Q116" s="462"/>
      <c r="R116" s="462"/>
      <c r="S116" s="462"/>
      <c r="T116" s="462"/>
      <c r="U116" s="463"/>
    </row>
    <row r="117" spans="1:21" ht="15" x14ac:dyDescent="0.2">
      <c r="B117" s="765" t="s">
        <v>131</v>
      </c>
      <c r="C117" s="765"/>
      <c r="D117" s="766" t="s">
        <v>132</v>
      </c>
      <c r="E117" s="766"/>
      <c r="F117" s="766" t="s">
        <v>133</v>
      </c>
      <c r="G117" s="767" t="s">
        <v>134</v>
      </c>
      <c r="H117" s="767"/>
      <c r="I117" s="767"/>
      <c r="J117" s="767"/>
      <c r="K117" s="767"/>
      <c r="L117" s="767"/>
      <c r="M117" s="767"/>
      <c r="N117" s="767" t="s">
        <v>135</v>
      </c>
      <c r="O117" s="767"/>
      <c r="P117" s="767"/>
      <c r="Q117" s="767"/>
      <c r="R117" s="767"/>
      <c r="S117" s="767" t="s">
        <v>97</v>
      </c>
      <c r="T117" s="767"/>
      <c r="U117" s="767"/>
    </row>
    <row r="118" spans="1:21" ht="15" customHeight="1" x14ac:dyDescent="0.2">
      <c r="B118" s="765"/>
      <c r="C118" s="765"/>
      <c r="D118" s="766"/>
      <c r="E118" s="766"/>
      <c r="F118" s="766"/>
      <c r="G118" s="768" t="s">
        <v>136</v>
      </c>
      <c r="H118" s="766"/>
      <c r="I118" s="766"/>
      <c r="J118" s="768" t="s">
        <v>137</v>
      </c>
      <c r="K118" s="768"/>
      <c r="L118" s="768" t="s">
        <v>790</v>
      </c>
      <c r="M118" s="768"/>
      <c r="N118" s="202" t="s">
        <v>138</v>
      </c>
      <c r="O118" s="202" t="s">
        <v>139</v>
      </c>
      <c r="P118" s="202" t="s">
        <v>140</v>
      </c>
      <c r="Q118" s="768" t="s">
        <v>141</v>
      </c>
      <c r="R118" s="768"/>
      <c r="S118" s="767"/>
      <c r="T118" s="767"/>
      <c r="U118" s="767"/>
    </row>
    <row r="119" spans="1:21" ht="28.5" customHeight="1" x14ac:dyDescent="0.2">
      <c r="B119" s="320" t="s">
        <v>142</v>
      </c>
      <c r="C119" s="322"/>
      <c r="D119" s="490" t="s">
        <v>224</v>
      </c>
      <c r="E119" s="490"/>
      <c r="F119" s="79" t="s">
        <v>144</v>
      </c>
      <c r="G119" s="839">
        <v>1792505269</v>
      </c>
      <c r="H119" s="839"/>
      <c r="I119" s="839"/>
      <c r="J119" s="921" t="s">
        <v>145</v>
      </c>
      <c r="K119" s="921"/>
      <c r="L119" s="922">
        <v>42278</v>
      </c>
      <c r="M119" s="923"/>
      <c r="N119" s="205">
        <v>1630902678</v>
      </c>
      <c r="O119" s="59">
        <f>123.78/111.82</f>
        <v>1.1069576104453587</v>
      </c>
      <c r="P119" s="110" t="s">
        <v>154</v>
      </c>
      <c r="Q119" s="924">
        <f t="shared" ref="Q119:Q147" si="8">+G119/O119</f>
        <v>1619307959.1176279</v>
      </c>
      <c r="R119" s="925"/>
      <c r="S119" s="382" t="s">
        <v>225</v>
      </c>
      <c r="T119" s="382"/>
      <c r="U119" s="382"/>
    </row>
    <row r="120" spans="1:21" ht="27.75" customHeight="1" x14ac:dyDescent="0.2">
      <c r="B120" s="320" t="s">
        <v>146</v>
      </c>
      <c r="C120" s="322"/>
      <c r="D120" s="490" t="s">
        <v>224</v>
      </c>
      <c r="E120" s="490"/>
      <c r="F120" s="79" t="s">
        <v>144</v>
      </c>
      <c r="G120" s="839">
        <v>1805267351.8</v>
      </c>
      <c r="H120" s="839"/>
      <c r="I120" s="839"/>
      <c r="J120" s="921" t="s">
        <v>145</v>
      </c>
      <c r="K120" s="921"/>
      <c r="L120" s="922">
        <v>42311</v>
      </c>
      <c r="M120" s="923"/>
      <c r="N120" s="205">
        <v>1630902678</v>
      </c>
      <c r="O120" s="109">
        <f>124.62/111.82</f>
        <v>1.1144696834197818</v>
      </c>
      <c r="P120" s="111" t="s">
        <v>159</v>
      </c>
      <c r="Q120" s="814">
        <f>+G120/O120</f>
        <v>1619844288.8643556</v>
      </c>
      <c r="R120" s="815"/>
      <c r="S120" s="382" t="s">
        <v>225</v>
      </c>
      <c r="T120" s="382"/>
      <c r="U120" s="382"/>
    </row>
    <row r="121" spans="1:21" ht="27.75" customHeight="1" x14ac:dyDescent="0.2">
      <c r="B121" s="320" t="s">
        <v>146</v>
      </c>
      <c r="C121" s="322"/>
      <c r="D121" s="490" t="s">
        <v>224</v>
      </c>
      <c r="E121" s="490"/>
      <c r="F121" s="79" t="s">
        <v>144</v>
      </c>
      <c r="G121" s="839">
        <v>12313884</v>
      </c>
      <c r="H121" s="839"/>
      <c r="I121" s="839"/>
      <c r="J121" s="921" t="s">
        <v>145</v>
      </c>
      <c r="K121" s="921"/>
      <c r="L121" s="922">
        <v>42367</v>
      </c>
      <c r="M121" s="923"/>
      <c r="N121" s="205">
        <v>1630902678</v>
      </c>
      <c r="O121" s="109">
        <f>125.37/111.82</f>
        <v>1.1211768914326596</v>
      </c>
      <c r="P121" s="111" t="s">
        <v>161</v>
      </c>
      <c r="Q121" s="814">
        <f t="shared" ref="Q121" si="9">+G121/O121</f>
        <v>10982998.395788467</v>
      </c>
      <c r="R121" s="815"/>
      <c r="S121" s="382" t="s">
        <v>225</v>
      </c>
      <c r="T121" s="382"/>
      <c r="U121" s="382"/>
    </row>
    <row r="122" spans="1:21" ht="28.5" customHeight="1" x14ac:dyDescent="0.2">
      <c r="B122" s="320" t="s">
        <v>147</v>
      </c>
      <c r="C122" s="322"/>
      <c r="D122" s="490" t="s">
        <v>224</v>
      </c>
      <c r="E122" s="490"/>
      <c r="F122" s="79" t="s">
        <v>144</v>
      </c>
      <c r="G122" s="839">
        <v>1828541334</v>
      </c>
      <c r="H122" s="839"/>
      <c r="I122" s="839"/>
      <c r="J122" s="928" t="s">
        <v>798</v>
      </c>
      <c r="K122" s="928"/>
      <c r="L122" s="922">
        <v>42367</v>
      </c>
      <c r="M122" s="923"/>
      <c r="N122" s="205">
        <v>1630902678</v>
      </c>
      <c r="O122" s="109">
        <f>125.37/111.82</f>
        <v>1.1211768914326596</v>
      </c>
      <c r="P122" s="111" t="s">
        <v>161</v>
      </c>
      <c r="Q122" s="814">
        <f t="shared" si="8"/>
        <v>1630912434.9356306</v>
      </c>
      <c r="R122" s="815"/>
      <c r="S122" s="382" t="s">
        <v>225</v>
      </c>
      <c r="T122" s="382"/>
      <c r="U122" s="382"/>
    </row>
    <row r="123" spans="1:21" ht="27" customHeight="1" x14ac:dyDescent="0.2">
      <c r="B123" s="320" t="s">
        <v>148</v>
      </c>
      <c r="C123" s="322"/>
      <c r="D123" s="490" t="s">
        <v>224</v>
      </c>
      <c r="E123" s="490"/>
      <c r="F123" s="79" t="s">
        <v>144</v>
      </c>
      <c r="G123" s="839">
        <v>1839906750</v>
      </c>
      <c r="H123" s="839"/>
      <c r="I123" s="839"/>
      <c r="J123" s="929" t="s">
        <v>799</v>
      </c>
      <c r="K123" s="930"/>
      <c r="L123" s="922">
        <v>42387</v>
      </c>
      <c r="M123" s="923">
        <v>42387</v>
      </c>
      <c r="N123" s="205">
        <v>1630902678</v>
      </c>
      <c r="O123" s="109">
        <f>126.15/111.82</f>
        <v>1.1281523877660526</v>
      </c>
      <c r="P123" s="111" t="s">
        <v>166</v>
      </c>
      <c r="Q123" s="814">
        <f t="shared" si="8"/>
        <v>1630902677.6456599</v>
      </c>
      <c r="R123" s="815"/>
      <c r="S123" s="382" t="s">
        <v>225</v>
      </c>
      <c r="T123" s="382"/>
      <c r="U123" s="382"/>
    </row>
    <row r="124" spans="1:21" ht="27" customHeight="1" x14ac:dyDescent="0.2">
      <c r="B124" s="320" t="s">
        <v>148</v>
      </c>
      <c r="C124" s="322"/>
      <c r="D124" s="490" t="s">
        <v>224</v>
      </c>
      <c r="E124" s="490"/>
      <c r="F124" s="79" t="s">
        <v>144</v>
      </c>
      <c r="G124" s="839">
        <v>13080610</v>
      </c>
      <c r="H124" s="839"/>
      <c r="I124" s="839"/>
      <c r="J124" s="929" t="s">
        <v>799</v>
      </c>
      <c r="K124" s="930"/>
      <c r="L124" s="922">
        <v>42395</v>
      </c>
      <c r="M124" s="923">
        <v>42387</v>
      </c>
      <c r="N124" s="205">
        <v>0</v>
      </c>
      <c r="O124" s="109">
        <f>126.15/111.82</f>
        <v>1.1281523877660526</v>
      </c>
      <c r="P124" s="111" t="s">
        <v>166</v>
      </c>
      <c r="Q124" s="924">
        <f t="shared" si="8"/>
        <v>11594719.066191042</v>
      </c>
      <c r="R124" s="925"/>
      <c r="S124" s="382" t="s">
        <v>225</v>
      </c>
      <c r="T124" s="382"/>
      <c r="U124" s="382"/>
    </row>
    <row r="125" spans="1:21" ht="26.25" customHeight="1" x14ac:dyDescent="0.2">
      <c r="B125" s="320" t="s">
        <v>149</v>
      </c>
      <c r="C125" s="322"/>
      <c r="D125" s="490" t="s">
        <v>224</v>
      </c>
      <c r="E125" s="490"/>
      <c r="F125" s="79" t="s">
        <v>144</v>
      </c>
      <c r="G125" s="839">
        <v>1863680417</v>
      </c>
      <c r="H125" s="839"/>
      <c r="I125" s="839"/>
      <c r="J125" s="928" t="s">
        <v>800</v>
      </c>
      <c r="K125" s="928"/>
      <c r="L125" s="922">
        <v>42416</v>
      </c>
      <c r="M125" s="923">
        <v>42416</v>
      </c>
      <c r="N125" s="205">
        <v>1630902678</v>
      </c>
      <c r="O125" s="109">
        <f>127.78/111.82</f>
        <v>1.1427293865140404</v>
      </c>
      <c r="P125" s="111" t="s">
        <v>169</v>
      </c>
      <c r="Q125" s="814">
        <f t="shared" si="8"/>
        <v>1630902678.266865</v>
      </c>
      <c r="R125" s="815"/>
      <c r="S125" s="382" t="s">
        <v>226</v>
      </c>
      <c r="T125" s="382"/>
      <c r="U125" s="382"/>
    </row>
    <row r="126" spans="1:21" ht="26.25" customHeight="1" x14ac:dyDescent="0.2">
      <c r="B126" s="320" t="s">
        <v>150</v>
      </c>
      <c r="C126" s="322"/>
      <c r="D126" s="490" t="s">
        <v>224</v>
      </c>
      <c r="E126" s="490"/>
      <c r="F126" s="79" t="s">
        <v>144</v>
      </c>
      <c r="G126" s="839">
        <v>1887454082.99</v>
      </c>
      <c r="H126" s="839"/>
      <c r="I126" s="839"/>
      <c r="J126" s="929" t="s">
        <v>801</v>
      </c>
      <c r="K126" s="930"/>
      <c r="L126" s="922">
        <v>42445</v>
      </c>
      <c r="M126" s="923">
        <v>42445</v>
      </c>
      <c r="N126" s="205">
        <v>1630902678</v>
      </c>
      <c r="O126" s="109">
        <f>129.41/111.82</f>
        <v>1.1573063852620282</v>
      </c>
      <c r="P126" s="111" t="s">
        <v>173</v>
      </c>
      <c r="Q126" s="814">
        <f t="shared" si="8"/>
        <v>1630902677.9997048</v>
      </c>
      <c r="R126" s="815"/>
      <c r="S126" s="382" t="s">
        <v>225</v>
      </c>
      <c r="T126" s="382"/>
      <c r="U126" s="382"/>
    </row>
    <row r="127" spans="1:21" ht="27.75" customHeight="1" x14ac:dyDescent="0.2">
      <c r="B127" s="320" t="s">
        <v>151</v>
      </c>
      <c r="C127" s="322"/>
      <c r="D127" s="490" t="s">
        <v>224</v>
      </c>
      <c r="E127" s="490"/>
      <c r="F127" s="79" t="s">
        <v>144</v>
      </c>
      <c r="G127" s="839">
        <v>1905247870</v>
      </c>
      <c r="H127" s="839"/>
      <c r="I127" s="839"/>
      <c r="J127" s="929" t="s">
        <v>802</v>
      </c>
      <c r="K127" s="930"/>
      <c r="L127" s="922">
        <v>42474</v>
      </c>
      <c r="M127" s="923">
        <v>42474</v>
      </c>
      <c r="N127" s="205">
        <v>1630902678</v>
      </c>
      <c r="O127" s="109">
        <f>130.63/111.82</f>
        <v>1.1682167769629763</v>
      </c>
      <c r="P127" s="111" t="s">
        <v>178</v>
      </c>
      <c r="Q127" s="814">
        <f t="shared" si="8"/>
        <v>1630902677.9713693</v>
      </c>
      <c r="R127" s="815"/>
      <c r="S127" s="382" t="s">
        <v>226</v>
      </c>
      <c r="T127" s="382"/>
      <c r="U127" s="382"/>
    </row>
    <row r="128" spans="1:21" ht="27.75" customHeight="1" x14ac:dyDescent="0.2">
      <c r="B128" s="320" t="s">
        <v>152</v>
      </c>
      <c r="C128" s="322"/>
      <c r="D128" s="490" t="s">
        <v>224</v>
      </c>
      <c r="E128" s="490"/>
      <c r="F128" s="79" t="s">
        <v>144</v>
      </c>
      <c r="G128" s="839">
        <v>1914728166</v>
      </c>
      <c r="H128" s="839"/>
      <c r="I128" s="839"/>
      <c r="J128" s="928" t="s">
        <v>803</v>
      </c>
      <c r="K128" s="928"/>
      <c r="L128" s="922">
        <v>42506</v>
      </c>
      <c r="M128" s="923">
        <v>42506</v>
      </c>
      <c r="N128" s="205">
        <v>1630902678</v>
      </c>
      <c r="O128" s="109">
        <f>131.28/111.82</f>
        <v>1.1740296905741372</v>
      </c>
      <c r="P128" s="111" t="s">
        <v>183</v>
      </c>
      <c r="Q128" s="814">
        <f t="shared" si="8"/>
        <v>1630902677.6517365</v>
      </c>
      <c r="R128" s="815"/>
      <c r="S128" s="382" t="s">
        <v>226</v>
      </c>
      <c r="T128" s="382"/>
      <c r="U128" s="382"/>
    </row>
    <row r="129" spans="1:21" ht="29.25" customHeight="1" x14ac:dyDescent="0.2">
      <c r="B129" s="320" t="s">
        <v>227</v>
      </c>
      <c r="C129" s="322"/>
      <c r="D129" s="490" t="s">
        <v>224</v>
      </c>
      <c r="E129" s="490"/>
      <c r="F129" s="79" t="s">
        <v>144</v>
      </c>
      <c r="G129" s="839">
        <v>1924500164</v>
      </c>
      <c r="H129" s="839"/>
      <c r="I129" s="839"/>
      <c r="J129" s="929" t="s">
        <v>804</v>
      </c>
      <c r="K129" s="930"/>
      <c r="L129" s="922">
        <v>42535</v>
      </c>
      <c r="M129" s="923">
        <v>42535</v>
      </c>
      <c r="N129" s="205">
        <v>1630902678</v>
      </c>
      <c r="O129" s="109">
        <f>131.95/111.82</f>
        <v>1.1800214630656412</v>
      </c>
      <c r="P129" s="111" t="s">
        <v>186</v>
      </c>
      <c r="Q129" s="814">
        <f t="shared" si="8"/>
        <v>1630902677.8209929</v>
      </c>
      <c r="R129" s="815"/>
      <c r="S129" s="382" t="s">
        <v>226</v>
      </c>
      <c r="T129" s="382"/>
      <c r="U129" s="382"/>
    </row>
    <row r="130" spans="1:21" ht="29.25" customHeight="1" x14ac:dyDescent="0.2">
      <c r="B130" s="320" t="s">
        <v>228</v>
      </c>
      <c r="C130" s="322"/>
      <c r="D130" s="490" t="s">
        <v>224</v>
      </c>
      <c r="E130" s="490"/>
      <c r="F130" s="79" t="s">
        <v>144</v>
      </c>
      <c r="G130" s="839">
        <v>1933737765</v>
      </c>
      <c r="H130" s="839"/>
      <c r="I130" s="839"/>
      <c r="J130" s="931" t="s">
        <v>805</v>
      </c>
      <c r="K130" s="932"/>
      <c r="L130" s="922">
        <v>42558</v>
      </c>
      <c r="M130" s="923">
        <v>42558</v>
      </c>
      <c r="N130" s="205">
        <v>1630902678</v>
      </c>
      <c r="O130" s="109">
        <f>132.58/111.82</f>
        <v>1.1856555177964587</v>
      </c>
      <c r="P130" s="111" t="s">
        <v>189</v>
      </c>
      <c r="Q130" s="814">
        <f t="shared" si="8"/>
        <v>1630944010.2753053</v>
      </c>
      <c r="R130" s="815"/>
      <c r="S130" s="382" t="s">
        <v>226</v>
      </c>
      <c r="T130" s="382"/>
      <c r="U130" s="382"/>
    </row>
    <row r="131" spans="1:21" ht="22.5" customHeight="1" x14ac:dyDescent="0.2">
      <c r="B131" s="320" t="s">
        <v>229</v>
      </c>
      <c r="C131" s="322"/>
      <c r="D131" s="490" t="s">
        <v>224</v>
      </c>
      <c r="E131" s="490"/>
      <c r="F131" s="79" t="s">
        <v>144</v>
      </c>
      <c r="G131" s="839">
        <v>1946104392</v>
      </c>
      <c r="H131" s="839"/>
      <c r="I131" s="839"/>
      <c r="J131" s="928" t="s">
        <v>806</v>
      </c>
      <c r="K131" s="928"/>
      <c r="L131" s="922">
        <v>42593</v>
      </c>
      <c r="M131" s="923">
        <v>42593</v>
      </c>
      <c r="N131" s="205">
        <v>1630902678</v>
      </c>
      <c r="O131" s="109">
        <f>133.27/111.82</f>
        <v>1.1918261491683064</v>
      </c>
      <c r="P131" s="111" t="s">
        <v>192</v>
      </c>
      <c r="Q131" s="814">
        <f t="shared" si="8"/>
        <v>1632876064.4814284</v>
      </c>
      <c r="R131" s="815"/>
      <c r="S131" s="382" t="s">
        <v>225</v>
      </c>
      <c r="T131" s="382"/>
      <c r="U131" s="382"/>
    </row>
    <row r="132" spans="1:21" ht="42.75" customHeight="1" x14ac:dyDescent="0.2">
      <c r="B132" s="320" t="s">
        <v>230</v>
      </c>
      <c r="C132" s="322"/>
      <c r="D132" s="490" t="s">
        <v>224</v>
      </c>
      <c r="E132" s="490"/>
      <c r="F132" s="79" t="s">
        <v>144</v>
      </c>
      <c r="G132" s="839">
        <v>1937626728</v>
      </c>
      <c r="H132" s="839"/>
      <c r="I132" s="839"/>
      <c r="J132" s="929" t="s">
        <v>807</v>
      </c>
      <c r="K132" s="930"/>
      <c r="L132" s="922">
        <v>42626</v>
      </c>
      <c r="M132" s="923">
        <v>42626</v>
      </c>
      <c r="N132" s="205">
        <v>1630902678</v>
      </c>
      <c r="O132" s="109">
        <f>132.85/111.82</f>
        <v>1.1880701126810946</v>
      </c>
      <c r="P132" s="111" t="s">
        <v>193</v>
      </c>
      <c r="Q132" s="814">
        <f t="shared" si="8"/>
        <v>1630902677.6436582</v>
      </c>
      <c r="R132" s="815"/>
      <c r="S132" s="382" t="s">
        <v>226</v>
      </c>
      <c r="T132" s="382"/>
      <c r="U132" s="382"/>
    </row>
    <row r="133" spans="1:21" ht="31.5" customHeight="1" x14ac:dyDescent="0.2">
      <c r="B133" s="320" t="s">
        <v>231</v>
      </c>
      <c r="C133" s="322"/>
      <c r="D133" s="490" t="s">
        <v>224</v>
      </c>
      <c r="E133" s="490"/>
      <c r="F133" s="79" t="s">
        <v>144</v>
      </c>
      <c r="G133" s="839">
        <v>1936605773</v>
      </c>
      <c r="H133" s="839"/>
      <c r="I133" s="839"/>
      <c r="J133" s="929" t="s">
        <v>808</v>
      </c>
      <c r="K133" s="930"/>
      <c r="L133" s="922">
        <v>42650</v>
      </c>
      <c r="M133" s="923">
        <v>42650</v>
      </c>
      <c r="N133" s="205">
        <v>1630902678</v>
      </c>
      <c r="O133" s="109">
        <f>132.78/111.82</f>
        <v>1.1874441065998929</v>
      </c>
      <c r="P133" s="111" t="s">
        <v>194</v>
      </c>
      <c r="Q133" s="814">
        <f t="shared" si="8"/>
        <v>1630902677.6386502</v>
      </c>
      <c r="R133" s="815"/>
      <c r="S133" s="382" t="s">
        <v>226</v>
      </c>
      <c r="T133" s="382"/>
      <c r="U133" s="382"/>
    </row>
    <row r="134" spans="1:21" ht="34.5" customHeight="1" x14ac:dyDescent="0.25">
      <c r="B134" s="320" t="s">
        <v>232</v>
      </c>
      <c r="C134" s="322"/>
      <c r="D134" s="490" t="s">
        <v>224</v>
      </c>
      <c r="E134" s="490"/>
      <c r="F134" s="79" t="s">
        <v>144</v>
      </c>
      <c r="G134" s="849">
        <v>2008510175</v>
      </c>
      <c r="H134" s="850"/>
      <c r="I134" s="851"/>
      <c r="J134" s="928" t="s">
        <v>809</v>
      </c>
      <c r="K134" s="928"/>
      <c r="L134" s="922">
        <v>42913</v>
      </c>
      <c r="M134" s="923"/>
      <c r="N134" s="205">
        <v>1630902678</v>
      </c>
      <c r="O134" s="109">
        <f>137.71/111.82</f>
        <v>1.2315328206045431</v>
      </c>
      <c r="P134" s="111" t="s">
        <v>233</v>
      </c>
      <c r="Q134" s="814">
        <f t="shared" si="8"/>
        <v>1630902677.8629003</v>
      </c>
      <c r="R134" s="815"/>
      <c r="S134" s="382" t="s">
        <v>226</v>
      </c>
      <c r="T134" s="382"/>
      <c r="U134" s="382"/>
    </row>
    <row r="135" spans="1:21" ht="30.75" customHeight="1" x14ac:dyDescent="0.25">
      <c r="B135" s="320" t="s">
        <v>234</v>
      </c>
      <c r="C135" s="322"/>
      <c r="D135" s="490" t="s">
        <v>224</v>
      </c>
      <c r="E135" s="490"/>
      <c r="F135" s="79" t="s">
        <v>144</v>
      </c>
      <c r="G135" s="849">
        <v>2010843787</v>
      </c>
      <c r="H135" s="850"/>
      <c r="I135" s="851"/>
      <c r="J135" s="929" t="s">
        <v>810</v>
      </c>
      <c r="K135" s="930"/>
      <c r="L135" s="922">
        <v>42942</v>
      </c>
      <c r="M135" s="923"/>
      <c r="N135" s="205">
        <v>1630902678</v>
      </c>
      <c r="O135" s="109">
        <f>137.87/111.82</f>
        <v>1.2329636916472904</v>
      </c>
      <c r="P135" s="111" t="s">
        <v>235</v>
      </c>
      <c r="Q135" s="814">
        <f t="shared" si="8"/>
        <v>1630902678.3371291</v>
      </c>
      <c r="R135" s="815"/>
      <c r="S135" s="382" t="s">
        <v>226</v>
      </c>
      <c r="T135" s="382"/>
      <c r="U135" s="382"/>
    </row>
    <row r="136" spans="1:21" ht="32.25" customHeight="1" x14ac:dyDescent="0.25">
      <c r="B136" s="320" t="s">
        <v>236</v>
      </c>
      <c r="C136" s="322"/>
      <c r="D136" s="490" t="s">
        <v>224</v>
      </c>
      <c r="E136" s="490"/>
      <c r="F136" s="79" t="s">
        <v>144</v>
      </c>
      <c r="G136" s="849">
        <f>2010843787+1750209</f>
        <v>2012593996</v>
      </c>
      <c r="H136" s="850"/>
      <c r="I136" s="851"/>
      <c r="J136" s="929" t="s">
        <v>811</v>
      </c>
      <c r="K136" s="930"/>
      <c r="L136" s="922" t="s">
        <v>237</v>
      </c>
      <c r="M136" s="923"/>
      <c r="N136" s="205">
        <v>1630902678</v>
      </c>
      <c r="O136" s="109">
        <f>137.99/111.82</f>
        <v>1.2340368449293508</v>
      </c>
      <c r="P136" s="111" t="s">
        <v>238</v>
      </c>
      <c r="Q136" s="814">
        <f t="shared" si="8"/>
        <v>1630902678.6920791</v>
      </c>
      <c r="R136" s="815"/>
      <c r="S136" s="382" t="s">
        <v>226</v>
      </c>
      <c r="T136" s="382"/>
      <c r="U136" s="382"/>
    </row>
    <row r="137" spans="1:21" ht="30.75" customHeight="1" x14ac:dyDescent="0.25">
      <c r="B137" s="320" t="s">
        <v>239</v>
      </c>
      <c r="C137" s="322"/>
      <c r="D137" s="490" t="s">
        <v>224</v>
      </c>
      <c r="E137" s="490"/>
      <c r="F137" s="79" t="s">
        <v>144</v>
      </c>
      <c r="G137" s="849">
        <v>2013469099</v>
      </c>
      <c r="H137" s="850"/>
      <c r="I137" s="851"/>
      <c r="J137" s="928" t="s">
        <v>812</v>
      </c>
      <c r="K137" s="928"/>
      <c r="L137" s="922" t="s">
        <v>240</v>
      </c>
      <c r="M137" s="923"/>
      <c r="N137" s="205">
        <v>1630902678</v>
      </c>
      <c r="O137" s="109">
        <f>138.05/111.82</f>
        <v>1.2345734215703812</v>
      </c>
      <c r="P137" s="111" t="s">
        <v>241</v>
      </c>
      <c r="Q137" s="814">
        <f t="shared" si="8"/>
        <v>1630902677.6543279</v>
      </c>
      <c r="R137" s="815"/>
      <c r="S137" s="382" t="s">
        <v>226</v>
      </c>
      <c r="T137" s="382"/>
      <c r="U137" s="382"/>
    </row>
    <row r="138" spans="1:21" ht="27.75" customHeight="1" x14ac:dyDescent="0.25">
      <c r="B138" s="320" t="s">
        <v>242</v>
      </c>
      <c r="C138" s="322"/>
      <c r="D138" s="490" t="s">
        <v>224</v>
      </c>
      <c r="E138" s="490"/>
      <c r="F138" s="79" t="s">
        <v>144</v>
      </c>
      <c r="G138" s="849">
        <v>2013469099</v>
      </c>
      <c r="H138" s="850"/>
      <c r="I138" s="851"/>
      <c r="J138" s="931" t="s">
        <v>813</v>
      </c>
      <c r="K138" s="932"/>
      <c r="L138" s="922" t="s">
        <v>243</v>
      </c>
      <c r="M138" s="923"/>
      <c r="N138" s="205">
        <v>1630902678</v>
      </c>
      <c r="O138" s="109">
        <f>138.05/111.82</f>
        <v>1.2345734215703812</v>
      </c>
      <c r="P138" s="111" t="s">
        <v>241</v>
      </c>
      <c r="Q138" s="814">
        <f t="shared" si="8"/>
        <v>1630902677.6543279</v>
      </c>
      <c r="R138" s="815"/>
      <c r="S138" s="382" t="s">
        <v>226</v>
      </c>
      <c r="T138" s="382"/>
      <c r="U138" s="382"/>
    </row>
    <row r="139" spans="1:21" ht="27.75" customHeight="1" x14ac:dyDescent="0.25">
      <c r="B139" s="320" t="s">
        <v>391</v>
      </c>
      <c r="C139" s="322"/>
      <c r="D139" s="490" t="s">
        <v>224</v>
      </c>
      <c r="E139" s="490"/>
      <c r="F139" s="79" t="s">
        <v>144</v>
      </c>
      <c r="G139" s="849">
        <v>7470065162</v>
      </c>
      <c r="H139" s="850"/>
      <c r="I139" s="851"/>
      <c r="J139" s="931" t="s">
        <v>392</v>
      </c>
      <c r="K139" s="932"/>
      <c r="L139" s="922">
        <v>43354</v>
      </c>
      <c r="M139" s="923"/>
      <c r="N139" s="205"/>
      <c r="O139" s="109">
        <f>142.27/111.82</f>
        <v>1.2723126453228404</v>
      </c>
      <c r="P139" s="111" t="s">
        <v>501</v>
      </c>
      <c r="Q139" s="814">
        <f t="shared" si="8"/>
        <v>5871249640.9280939</v>
      </c>
      <c r="R139" s="815"/>
      <c r="S139" s="382" t="s">
        <v>226</v>
      </c>
      <c r="T139" s="382"/>
      <c r="U139" s="382"/>
    </row>
    <row r="140" spans="1:21" ht="33.75" customHeight="1" x14ac:dyDescent="0.25">
      <c r="B140" s="320" t="s">
        <v>502</v>
      </c>
      <c r="C140" s="322"/>
      <c r="D140" s="490" t="s">
        <v>224</v>
      </c>
      <c r="E140" s="490"/>
      <c r="F140" s="79" t="s">
        <v>144</v>
      </c>
      <c r="G140" s="849">
        <v>9700000000</v>
      </c>
      <c r="H140" s="850"/>
      <c r="I140" s="851"/>
      <c r="J140" s="933" t="s">
        <v>485</v>
      </c>
      <c r="K140" s="934"/>
      <c r="L140" s="922">
        <v>43612</v>
      </c>
      <c r="M140" s="923"/>
      <c r="N140" s="205"/>
      <c r="O140" s="109">
        <f>102.12/78.05</f>
        <v>1.3083920563741192</v>
      </c>
      <c r="P140" s="111" t="s">
        <v>483</v>
      </c>
      <c r="Q140" s="814">
        <f t="shared" si="8"/>
        <v>7413679984.3321581</v>
      </c>
      <c r="R140" s="815"/>
      <c r="S140" s="320" t="s">
        <v>814</v>
      </c>
      <c r="T140" s="321"/>
      <c r="U140" s="322"/>
    </row>
    <row r="141" spans="1:21" ht="23.25" customHeight="1" x14ac:dyDescent="0.25">
      <c r="B141" s="778" t="s">
        <v>485</v>
      </c>
      <c r="C141" s="778"/>
      <c r="D141" s="490" t="s">
        <v>224</v>
      </c>
      <c r="E141" s="490"/>
      <c r="F141" s="79" t="s">
        <v>144</v>
      </c>
      <c r="G141" s="849">
        <v>3700813045</v>
      </c>
      <c r="H141" s="850"/>
      <c r="I141" s="851"/>
      <c r="J141" s="933" t="s">
        <v>815</v>
      </c>
      <c r="K141" s="934"/>
      <c r="L141" s="922">
        <v>43879</v>
      </c>
      <c r="M141" s="923"/>
      <c r="N141" s="205"/>
      <c r="O141" s="109">
        <f>104.24/78.05</f>
        <v>1.3355541319666879</v>
      </c>
      <c r="P141" s="111" t="s">
        <v>816</v>
      </c>
      <c r="Q141" s="814">
        <f t="shared" si="8"/>
        <v>2770994418.2871261</v>
      </c>
      <c r="R141" s="815"/>
      <c r="S141" s="320" t="s">
        <v>817</v>
      </c>
      <c r="T141" s="321"/>
      <c r="U141" s="322"/>
    </row>
    <row r="142" spans="1:21" ht="15" customHeight="1" x14ac:dyDescent="0.25">
      <c r="B142" s="778" t="s">
        <v>485</v>
      </c>
      <c r="C142" s="778"/>
      <c r="D142" s="490" t="s">
        <v>224</v>
      </c>
      <c r="E142" s="490"/>
      <c r="F142" s="79" t="s">
        <v>144</v>
      </c>
      <c r="G142" s="849">
        <v>872133354</v>
      </c>
      <c r="H142" s="850"/>
      <c r="I142" s="851"/>
      <c r="J142" s="933" t="s">
        <v>815</v>
      </c>
      <c r="K142" s="934"/>
      <c r="L142" s="922">
        <v>43916</v>
      </c>
      <c r="M142" s="923"/>
      <c r="N142" s="205"/>
      <c r="O142" s="109">
        <f>104.94/78.05</f>
        <v>1.3445227418321588</v>
      </c>
      <c r="P142" s="111" t="s">
        <v>818</v>
      </c>
      <c r="Q142" s="814">
        <f t="shared" si="8"/>
        <v>648656453.97084045</v>
      </c>
      <c r="R142" s="815"/>
      <c r="S142" s="320" t="s">
        <v>817</v>
      </c>
      <c r="T142" s="321"/>
      <c r="U142" s="322"/>
    </row>
    <row r="143" spans="1:21" ht="15" customHeight="1" x14ac:dyDescent="0.25">
      <c r="B143" s="778" t="s">
        <v>485</v>
      </c>
      <c r="C143" s="778"/>
      <c r="D143" s="490" t="s">
        <v>224</v>
      </c>
      <c r="E143" s="490"/>
      <c r="F143" s="79" t="s">
        <v>144</v>
      </c>
      <c r="G143" s="849">
        <v>1934253887</v>
      </c>
      <c r="H143" s="850"/>
      <c r="I143" s="851"/>
      <c r="J143" s="933" t="s">
        <v>815</v>
      </c>
      <c r="K143" s="934"/>
      <c r="L143" s="922">
        <v>43936</v>
      </c>
      <c r="M143" s="923"/>
      <c r="N143" s="205"/>
      <c r="O143" s="109">
        <f>105.53/78.05</f>
        <v>1.35208199871877</v>
      </c>
      <c r="P143" s="111" t="s">
        <v>819</v>
      </c>
      <c r="Q143" s="814">
        <f t="shared" si="8"/>
        <v>1430574394.7725766</v>
      </c>
      <c r="R143" s="815"/>
      <c r="S143" s="320" t="s">
        <v>817</v>
      </c>
      <c r="T143" s="321"/>
      <c r="U143" s="322"/>
    </row>
    <row r="144" spans="1:21" ht="30.75" customHeight="1" x14ac:dyDescent="0.2">
      <c r="A144" s="26"/>
      <c r="B144" s="382" t="s">
        <v>485</v>
      </c>
      <c r="C144" s="382"/>
      <c r="D144" s="490" t="s">
        <v>224</v>
      </c>
      <c r="E144" s="490"/>
      <c r="F144" s="79" t="s">
        <v>144</v>
      </c>
      <c r="G144" s="935">
        <v>993588244.62</v>
      </c>
      <c r="H144" s="936"/>
      <c r="I144" s="937"/>
      <c r="J144" s="938" t="s">
        <v>815</v>
      </c>
      <c r="K144" s="939"/>
      <c r="L144" s="940">
        <v>43972</v>
      </c>
      <c r="M144" s="941"/>
      <c r="N144" s="204"/>
      <c r="O144" s="222">
        <f>[25]IPC!$S$13/78.05</f>
        <v>1.3542600896860988</v>
      </c>
      <c r="P144" s="223" t="s">
        <v>820</v>
      </c>
      <c r="Q144" s="893">
        <f t="shared" si="8"/>
        <v>733676087.9147681</v>
      </c>
      <c r="R144" s="894"/>
      <c r="S144" s="320" t="s">
        <v>817</v>
      </c>
      <c r="T144" s="321"/>
      <c r="U144" s="322"/>
    </row>
    <row r="145" spans="1:21" ht="30.75" customHeight="1" x14ac:dyDescent="0.2">
      <c r="A145" s="26"/>
      <c r="B145" s="382" t="s">
        <v>485</v>
      </c>
      <c r="C145" s="382"/>
      <c r="D145" s="490" t="s">
        <v>224</v>
      </c>
      <c r="E145" s="490"/>
      <c r="F145" s="79" t="s">
        <v>144</v>
      </c>
      <c r="G145" s="935">
        <v>738635363.88</v>
      </c>
      <c r="H145" s="936"/>
      <c r="I145" s="937"/>
      <c r="J145" s="938" t="s">
        <v>815</v>
      </c>
      <c r="K145" s="939"/>
      <c r="L145" s="940">
        <v>43978</v>
      </c>
      <c r="M145" s="941"/>
      <c r="N145" s="204"/>
      <c r="O145" s="222">
        <f>[25]IPC!$S$13/78.05</f>
        <v>1.3542600896860988</v>
      </c>
      <c r="P145" s="223" t="s">
        <v>820</v>
      </c>
      <c r="Q145" s="893">
        <f t="shared" si="8"/>
        <v>545416179.28887415</v>
      </c>
      <c r="R145" s="894"/>
      <c r="S145" s="320" t="s">
        <v>817</v>
      </c>
      <c r="T145" s="321"/>
      <c r="U145" s="322"/>
    </row>
    <row r="146" spans="1:21" ht="31.5" customHeight="1" x14ac:dyDescent="0.2">
      <c r="A146" s="26"/>
      <c r="B146" s="382" t="s">
        <v>485</v>
      </c>
      <c r="C146" s="382"/>
      <c r="D146" s="490" t="s">
        <v>224</v>
      </c>
      <c r="E146" s="490"/>
      <c r="F146" s="79" t="s">
        <v>144</v>
      </c>
      <c r="G146" s="224">
        <v>17584629</v>
      </c>
      <c r="H146" s="225"/>
      <c r="I146" s="225"/>
      <c r="J146" s="938" t="s">
        <v>815</v>
      </c>
      <c r="K146" s="939"/>
      <c r="L146" s="940">
        <v>43993</v>
      </c>
      <c r="M146" s="941"/>
      <c r="N146" s="226"/>
      <c r="O146" s="222">
        <f>[25]IPC!$S$14/78.05</f>
        <v>1.3499039077514414</v>
      </c>
      <c r="P146" s="223" t="s">
        <v>821</v>
      </c>
      <c r="Q146" s="893">
        <f t="shared" si="8"/>
        <v>13026578.33570615</v>
      </c>
      <c r="R146" s="894"/>
      <c r="S146" s="320" t="s">
        <v>817</v>
      </c>
      <c r="T146" s="321"/>
      <c r="U146" s="322"/>
    </row>
    <row r="147" spans="1:21" ht="31.5" customHeight="1" x14ac:dyDescent="0.2">
      <c r="A147" s="26"/>
      <c r="B147" s="382" t="s">
        <v>485</v>
      </c>
      <c r="C147" s="382"/>
      <c r="D147" s="490" t="s">
        <v>224</v>
      </c>
      <c r="E147" s="490"/>
      <c r="F147" s="79" t="s">
        <v>144</v>
      </c>
      <c r="G147" s="224">
        <v>750489233.00999999</v>
      </c>
      <c r="H147" s="225"/>
      <c r="I147" s="225"/>
      <c r="J147" s="938" t="s">
        <v>815</v>
      </c>
      <c r="K147" s="939"/>
      <c r="L147" s="940">
        <v>44018</v>
      </c>
      <c r="M147" s="941"/>
      <c r="N147" s="226"/>
      <c r="O147" s="222">
        <f>[25]IPC!$S$15/78.05</f>
        <v>1.3449071108263935</v>
      </c>
      <c r="P147" s="223" t="s">
        <v>822</v>
      </c>
      <c r="Q147" s="893">
        <f t="shared" si="8"/>
        <v>558023098.37506425</v>
      </c>
      <c r="R147" s="894"/>
      <c r="S147" s="320" t="s">
        <v>817</v>
      </c>
      <c r="T147" s="321"/>
      <c r="U147" s="322"/>
    </row>
    <row r="148" spans="1:21" ht="33" customHeight="1" x14ac:dyDescent="0.2">
      <c r="A148" s="1" t="s">
        <v>564</v>
      </c>
      <c r="B148" s="461" t="s">
        <v>244</v>
      </c>
      <c r="C148" s="462"/>
      <c r="D148" s="462"/>
      <c r="E148" s="462"/>
      <c r="F148" s="462"/>
      <c r="G148" s="462"/>
      <c r="H148" s="462"/>
      <c r="I148" s="462"/>
      <c r="J148" s="462"/>
      <c r="K148" s="462"/>
      <c r="L148" s="462"/>
      <c r="M148" s="462"/>
      <c r="N148" s="462"/>
      <c r="O148" s="462"/>
      <c r="P148" s="462"/>
      <c r="Q148" s="462"/>
      <c r="R148" s="462"/>
      <c r="S148" s="462"/>
      <c r="T148" s="462"/>
      <c r="U148" s="463"/>
    </row>
    <row r="149" spans="1:21" ht="25.5" customHeight="1" x14ac:dyDescent="0.2">
      <c r="B149" s="765" t="s">
        <v>131</v>
      </c>
      <c r="C149" s="765"/>
      <c r="D149" s="766" t="s">
        <v>132</v>
      </c>
      <c r="E149" s="766"/>
      <c r="F149" s="766" t="s">
        <v>133</v>
      </c>
      <c r="G149" s="767" t="s">
        <v>134</v>
      </c>
      <c r="H149" s="767"/>
      <c r="I149" s="767"/>
      <c r="J149" s="767"/>
      <c r="K149" s="767"/>
      <c r="L149" s="767"/>
      <c r="M149" s="767"/>
      <c r="N149" s="767" t="s">
        <v>135</v>
      </c>
      <c r="O149" s="767"/>
      <c r="P149" s="767"/>
      <c r="Q149" s="767"/>
      <c r="R149" s="767"/>
      <c r="S149" s="767" t="s">
        <v>97</v>
      </c>
      <c r="T149" s="767"/>
      <c r="U149" s="767"/>
    </row>
    <row r="150" spans="1:21" ht="26.25" customHeight="1" x14ac:dyDescent="0.2">
      <c r="B150" s="765"/>
      <c r="C150" s="765"/>
      <c r="D150" s="766"/>
      <c r="E150" s="766"/>
      <c r="F150" s="766"/>
      <c r="G150" s="768" t="s">
        <v>136</v>
      </c>
      <c r="H150" s="766"/>
      <c r="I150" s="766"/>
      <c r="J150" s="768" t="s">
        <v>137</v>
      </c>
      <c r="K150" s="768"/>
      <c r="L150" s="768" t="s">
        <v>790</v>
      </c>
      <c r="M150" s="768"/>
      <c r="N150" s="202" t="s">
        <v>138</v>
      </c>
      <c r="O150" s="202" t="s">
        <v>139</v>
      </c>
      <c r="P150" s="202" t="s">
        <v>140</v>
      </c>
      <c r="Q150" s="768" t="s">
        <v>141</v>
      </c>
      <c r="R150" s="768"/>
      <c r="S150" s="767"/>
      <c r="T150" s="767"/>
      <c r="U150" s="767"/>
    </row>
    <row r="151" spans="1:21" ht="20.25" customHeight="1" x14ac:dyDescent="0.25">
      <c r="B151" s="320" t="s">
        <v>142</v>
      </c>
      <c r="C151" s="322"/>
      <c r="D151" s="807" t="s">
        <v>823</v>
      </c>
      <c r="E151" s="808"/>
      <c r="F151" s="79" t="s">
        <v>144</v>
      </c>
      <c r="G151" s="814">
        <v>4270238021</v>
      </c>
      <c r="H151" s="904"/>
      <c r="I151" s="815"/>
      <c r="J151" s="921" t="s">
        <v>145</v>
      </c>
      <c r="K151" s="921"/>
      <c r="L151" s="846" t="s">
        <v>245</v>
      </c>
      <c r="M151" s="813"/>
      <c r="N151" s="112">
        <v>3885265434</v>
      </c>
      <c r="O151" s="59">
        <f>123.78/111.82</f>
        <v>1.1069576104453587</v>
      </c>
      <c r="P151" s="110" t="s">
        <v>154</v>
      </c>
      <c r="Q151" s="839">
        <f>+G151/O151</f>
        <v>3857634638.1339469</v>
      </c>
      <c r="R151" s="839"/>
      <c r="S151" s="382" t="s">
        <v>226</v>
      </c>
      <c r="T151" s="382"/>
      <c r="U151" s="382"/>
    </row>
    <row r="152" spans="1:21" ht="15.75" customHeight="1" x14ac:dyDescent="0.25">
      <c r="B152" s="320" t="s">
        <v>142</v>
      </c>
      <c r="C152" s="322"/>
      <c r="D152" s="807" t="s">
        <v>823</v>
      </c>
      <c r="E152" s="808"/>
      <c r="F152" s="79" t="s">
        <v>144</v>
      </c>
      <c r="G152" s="814">
        <v>31161593</v>
      </c>
      <c r="H152" s="904"/>
      <c r="I152" s="815"/>
      <c r="J152" s="921" t="s">
        <v>145</v>
      </c>
      <c r="K152" s="921"/>
      <c r="L152" s="846" t="s">
        <v>246</v>
      </c>
      <c r="M152" s="813"/>
      <c r="N152" s="112"/>
      <c r="O152" s="109">
        <f>126.15/111.82</f>
        <v>1.1281523877660526</v>
      </c>
      <c r="P152" s="111" t="s">
        <v>166</v>
      </c>
      <c r="Q152" s="839">
        <f>+G152/O152</f>
        <v>27621794.128101464</v>
      </c>
      <c r="R152" s="839"/>
      <c r="S152" s="382" t="s">
        <v>226</v>
      </c>
      <c r="T152" s="382"/>
      <c r="U152" s="382"/>
    </row>
    <row r="153" spans="1:21" ht="30.75" customHeight="1" x14ac:dyDescent="0.25">
      <c r="B153" s="320" t="s">
        <v>146</v>
      </c>
      <c r="C153" s="322"/>
      <c r="D153" s="807" t="s">
        <v>823</v>
      </c>
      <c r="E153" s="808"/>
      <c r="F153" s="79" t="s">
        <v>144</v>
      </c>
      <c r="G153" s="814">
        <v>3890427652</v>
      </c>
      <c r="H153" s="904"/>
      <c r="I153" s="815"/>
      <c r="J153" s="921" t="s">
        <v>247</v>
      </c>
      <c r="K153" s="921"/>
      <c r="L153" s="846" t="s">
        <v>248</v>
      </c>
      <c r="M153" s="813"/>
      <c r="N153" s="112">
        <v>3330227513</v>
      </c>
      <c r="O153" s="109">
        <f>130.63/111.82</f>
        <v>1.1682167769629763</v>
      </c>
      <c r="P153" s="111" t="s">
        <v>178</v>
      </c>
      <c r="Q153" s="839">
        <f>+G153/O153</f>
        <v>3330227513.1795144</v>
      </c>
      <c r="R153" s="839"/>
      <c r="S153" s="382" t="s">
        <v>226</v>
      </c>
      <c r="T153" s="382"/>
      <c r="U153" s="382"/>
    </row>
    <row r="154" spans="1:21" ht="45" customHeight="1" x14ac:dyDescent="0.25">
      <c r="B154" s="320" t="s">
        <v>147</v>
      </c>
      <c r="C154" s="322"/>
      <c r="D154" s="807" t="s">
        <v>823</v>
      </c>
      <c r="E154" s="808"/>
      <c r="F154" s="79" t="s">
        <v>144</v>
      </c>
      <c r="G154" s="814">
        <v>3954459034</v>
      </c>
      <c r="H154" s="904"/>
      <c r="I154" s="815"/>
      <c r="J154" s="921" t="s">
        <v>249</v>
      </c>
      <c r="K154" s="921"/>
      <c r="L154" s="813" t="s">
        <v>250</v>
      </c>
      <c r="M154" s="813"/>
      <c r="N154" s="112">
        <v>3330227513</v>
      </c>
      <c r="O154" s="109">
        <f>132.78/111.82</f>
        <v>1.1874441065998929</v>
      </c>
      <c r="P154" s="111" t="s">
        <v>194</v>
      </c>
      <c r="Q154" s="839">
        <f>+G154/O154</f>
        <v>3330227513.0432291</v>
      </c>
      <c r="R154" s="839"/>
      <c r="S154" s="382" t="s">
        <v>226</v>
      </c>
      <c r="T154" s="382"/>
      <c r="U154" s="382"/>
    </row>
    <row r="155" spans="1:21" ht="40.5" hidden="1" customHeight="1" x14ac:dyDescent="0.25">
      <c r="B155" s="320" t="s">
        <v>148</v>
      </c>
      <c r="C155" s="322"/>
      <c r="D155" s="807" t="s">
        <v>823</v>
      </c>
      <c r="E155" s="808"/>
      <c r="F155" s="79" t="s">
        <v>144</v>
      </c>
      <c r="G155" s="946">
        <v>4092052050</v>
      </c>
      <c r="H155" s="947"/>
      <c r="I155" s="948"/>
      <c r="J155" s="921" t="s">
        <v>251</v>
      </c>
      <c r="K155" s="921"/>
      <c r="L155" s="846" t="s">
        <v>252</v>
      </c>
      <c r="M155" s="813"/>
      <c r="N155" s="112">
        <v>3330227513</v>
      </c>
      <c r="O155" s="109">
        <f t="shared" ref="O155" si="10">137.4/111.82</f>
        <v>1.2287605079592203</v>
      </c>
      <c r="P155" s="111" t="s">
        <v>253</v>
      </c>
      <c r="Q155" s="839">
        <f>+G155/O155</f>
        <v>3330227512.5982528</v>
      </c>
      <c r="R155" s="839"/>
      <c r="S155" s="382" t="s">
        <v>226</v>
      </c>
      <c r="T155" s="382"/>
      <c r="U155" s="382"/>
    </row>
    <row r="156" spans="1:21" ht="30" hidden="1" customHeight="1" x14ac:dyDescent="0.25">
      <c r="B156" s="320" t="s">
        <v>254</v>
      </c>
      <c r="C156" s="322"/>
      <c r="D156" s="498" t="s">
        <v>823</v>
      </c>
      <c r="E156" s="500"/>
      <c r="F156" s="79" t="s">
        <v>144</v>
      </c>
      <c r="G156" s="946">
        <v>32581947</v>
      </c>
      <c r="H156" s="947"/>
      <c r="I156" s="211"/>
      <c r="J156" s="942"/>
      <c r="K156" s="943"/>
      <c r="L156" s="944" t="s">
        <v>255</v>
      </c>
      <c r="M156" s="945"/>
      <c r="N156" s="112"/>
      <c r="O156" s="109">
        <f>137.87/111.82</f>
        <v>1.2329636916472904</v>
      </c>
      <c r="P156" s="111" t="s">
        <v>235</v>
      </c>
      <c r="Q156" s="814"/>
      <c r="R156" s="815"/>
      <c r="S156" s="382"/>
      <c r="T156" s="382"/>
      <c r="U156" s="382"/>
    </row>
    <row r="157" spans="1:21" ht="36" hidden="1" customHeight="1" x14ac:dyDescent="0.25">
      <c r="B157" s="320" t="s">
        <v>149</v>
      </c>
      <c r="C157" s="322"/>
      <c r="D157" s="807" t="s">
        <v>823</v>
      </c>
      <c r="E157" s="808"/>
      <c r="F157" s="79" t="s">
        <v>144</v>
      </c>
      <c r="G157" s="849">
        <v>4111410375</v>
      </c>
      <c r="H157" s="850"/>
      <c r="I157" s="851"/>
      <c r="J157" s="921" t="s">
        <v>256</v>
      </c>
      <c r="K157" s="921"/>
      <c r="L157" s="846" t="s">
        <v>257</v>
      </c>
      <c r="M157" s="813"/>
      <c r="N157" s="112">
        <v>3330227513</v>
      </c>
      <c r="O157" s="109">
        <f>138.05/111.82</f>
        <v>1.2345734215703812</v>
      </c>
      <c r="P157" s="111" t="s">
        <v>241</v>
      </c>
      <c r="Q157" s="839">
        <f>+G157/O157</f>
        <v>3330227512.7308941</v>
      </c>
      <c r="R157" s="839"/>
      <c r="S157" s="382" t="s">
        <v>226</v>
      </c>
      <c r="T157" s="382"/>
      <c r="U157" s="382"/>
    </row>
    <row r="158" spans="1:21" s="26" customFormat="1" ht="15" hidden="1" customHeight="1" x14ac:dyDescent="0.25">
      <c r="A158" s="1"/>
      <c r="B158" s="320" t="s">
        <v>150</v>
      </c>
      <c r="C158" s="322"/>
      <c r="D158" s="807" t="s">
        <v>823</v>
      </c>
      <c r="E158" s="808"/>
      <c r="F158" s="79" t="s">
        <v>144</v>
      </c>
      <c r="G158" s="849">
        <v>4200756490</v>
      </c>
      <c r="H158" s="850"/>
      <c r="I158" s="851"/>
      <c r="J158" s="921" t="s">
        <v>258</v>
      </c>
      <c r="K158" s="921"/>
      <c r="L158" s="846" t="s">
        <v>259</v>
      </c>
      <c r="M158" s="813"/>
      <c r="N158" s="112">
        <v>3330227513</v>
      </c>
      <c r="O158" s="109">
        <f>141.05/111.82</f>
        <v>1.2614022536218925</v>
      </c>
      <c r="P158" s="111" t="s">
        <v>260</v>
      </c>
      <c r="Q158" s="854">
        <f>G158/O158</f>
        <v>3330227513.0223322</v>
      </c>
      <c r="R158" s="854"/>
      <c r="S158" s="382" t="s">
        <v>226</v>
      </c>
      <c r="T158" s="382"/>
      <c r="U158" s="382"/>
    </row>
    <row r="159" spans="1:21" s="26" customFormat="1" ht="28.5" customHeight="1" x14ac:dyDescent="0.25">
      <c r="A159" s="1"/>
      <c r="B159" s="320" t="s">
        <v>151</v>
      </c>
      <c r="C159" s="322"/>
      <c r="D159" s="807" t="s">
        <v>823</v>
      </c>
      <c r="E159" s="808"/>
      <c r="F159" s="79" t="s">
        <v>144</v>
      </c>
      <c r="G159" s="849">
        <v>4243940445</v>
      </c>
      <c r="H159" s="850"/>
      <c r="I159" s="851"/>
      <c r="J159" s="921" t="s">
        <v>261</v>
      </c>
      <c r="K159" s="921"/>
      <c r="L159" s="838">
        <v>43384</v>
      </c>
      <c r="M159" s="853"/>
      <c r="N159" s="112">
        <v>3330227513</v>
      </c>
      <c r="O159" s="109">
        <f>142.5/111.82</f>
        <v>1.2743695224467895</v>
      </c>
      <c r="P159" s="111" t="s">
        <v>396</v>
      </c>
      <c r="Q159" s="854">
        <f>G159/O159</f>
        <v>3330227512.7010527</v>
      </c>
      <c r="R159" s="854"/>
      <c r="S159" s="382" t="s">
        <v>226</v>
      </c>
      <c r="T159" s="382"/>
      <c r="U159" s="382"/>
    </row>
    <row r="160" spans="1:21" ht="15" customHeight="1" x14ac:dyDescent="0.25">
      <c r="B160" s="320" t="s">
        <v>152</v>
      </c>
      <c r="C160" s="322"/>
      <c r="D160" s="807" t="s">
        <v>823</v>
      </c>
      <c r="E160" s="808"/>
      <c r="F160" s="79" t="s">
        <v>144</v>
      </c>
      <c r="G160" s="849">
        <v>4335995951</v>
      </c>
      <c r="H160" s="850"/>
      <c r="I160" s="851"/>
      <c r="J160" s="852" t="s">
        <v>262</v>
      </c>
      <c r="K160" s="852"/>
      <c r="L160" s="838">
        <v>43580</v>
      </c>
      <c r="M160" s="853"/>
      <c r="N160" s="112">
        <v>3330227513</v>
      </c>
      <c r="O160" s="109">
        <f>101.62/78.05</f>
        <v>1.3019859064702115</v>
      </c>
      <c r="P160" s="111" t="s">
        <v>429</v>
      </c>
      <c r="Q160" s="854">
        <f>G160/O160</f>
        <v>3330294075.7286949</v>
      </c>
      <c r="R160" s="854"/>
      <c r="S160" s="382" t="s">
        <v>824</v>
      </c>
      <c r="T160" s="382"/>
      <c r="U160" s="382"/>
    </row>
    <row r="161" spans="1:21" ht="15" customHeight="1" x14ac:dyDescent="0.25">
      <c r="B161" s="320" t="s">
        <v>227</v>
      </c>
      <c r="C161" s="322"/>
      <c r="D161" s="807" t="s">
        <v>823</v>
      </c>
      <c r="E161" s="808"/>
      <c r="F161" s="79" t="s">
        <v>144</v>
      </c>
      <c r="G161" s="849">
        <v>3687610549</v>
      </c>
      <c r="H161" s="850"/>
      <c r="I161" s="851"/>
      <c r="J161" s="852" t="s">
        <v>263</v>
      </c>
      <c r="K161" s="852"/>
      <c r="L161" s="859">
        <v>43748</v>
      </c>
      <c r="M161" s="860"/>
      <c r="N161" s="128">
        <v>2787313610</v>
      </c>
      <c r="O161" s="109">
        <f>103.26/78.05</f>
        <v>1.322998078155029</v>
      </c>
      <c r="P161" s="111" t="s">
        <v>557</v>
      </c>
      <c r="Q161" s="854">
        <f>G161/O161</f>
        <v>2787313609.8145456</v>
      </c>
      <c r="R161" s="854"/>
      <c r="S161" s="382" t="s">
        <v>226</v>
      </c>
      <c r="T161" s="382"/>
      <c r="U161" s="382"/>
    </row>
    <row r="162" spans="1:21" ht="36.75" customHeight="1" x14ac:dyDescent="0.25">
      <c r="B162" s="320" t="s">
        <v>228</v>
      </c>
      <c r="C162" s="322"/>
      <c r="D162" s="807" t="s">
        <v>823</v>
      </c>
      <c r="E162" s="808"/>
      <c r="F162" s="79" t="s">
        <v>144</v>
      </c>
      <c r="G162" s="849">
        <v>3768676557</v>
      </c>
      <c r="H162" s="850"/>
      <c r="I162" s="851"/>
      <c r="J162" s="852" t="s">
        <v>264</v>
      </c>
      <c r="K162" s="852"/>
      <c r="L162" s="859">
        <v>43935</v>
      </c>
      <c r="M162" s="860"/>
      <c r="N162" s="48">
        <v>2787313610</v>
      </c>
      <c r="O162" s="109">
        <f>105.53/78.05</f>
        <v>1.35208199871877</v>
      </c>
      <c r="P162" s="111" t="s">
        <v>825</v>
      </c>
      <c r="Q162" s="854">
        <f>G162/O162</f>
        <v>2787313610.0999718</v>
      </c>
      <c r="R162" s="854"/>
      <c r="S162" s="382" t="s">
        <v>226</v>
      </c>
      <c r="T162" s="382"/>
      <c r="U162" s="382"/>
    </row>
    <row r="163" spans="1:21" ht="36.75" customHeight="1" x14ac:dyDescent="0.2">
      <c r="B163" s="320" t="s">
        <v>229</v>
      </c>
      <c r="C163" s="322"/>
      <c r="D163" s="808"/>
      <c r="E163" s="808"/>
      <c r="F163" s="79" t="s">
        <v>144</v>
      </c>
      <c r="G163" s="382"/>
      <c r="H163" s="382"/>
      <c r="I163" s="382"/>
      <c r="J163" s="852" t="s">
        <v>265</v>
      </c>
      <c r="K163" s="852"/>
      <c r="L163" s="808"/>
      <c r="M163" s="808"/>
      <c r="N163" s="48">
        <v>1848766139</v>
      </c>
      <c r="O163" s="215"/>
      <c r="P163" s="49"/>
      <c r="Q163" s="858">
        <v>0</v>
      </c>
      <c r="R163" s="858"/>
      <c r="S163" s="382"/>
      <c r="T163" s="382"/>
      <c r="U163" s="382"/>
    </row>
    <row r="164" spans="1:21" ht="54.75" customHeight="1" x14ac:dyDescent="0.2">
      <c r="B164" s="320" t="s">
        <v>230</v>
      </c>
      <c r="C164" s="322"/>
      <c r="D164" s="808"/>
      <c r="E164" s="808"/>
      <c r="F164" s="79" t="s">
        <v>144</v>
      </c>
      <c r="G164" s="382"/>
      <c r="H164" s="382"/>
      <c r="I164" s="382"/>
      <c r="J164" s="852" t="s">
        <v>266</v>
      </c>
      <c r="K164" s="852"/>
      <c r="L164" s="808"/>
      <c r="M164" s="808"/>
      <c r="N164" s="48">
        <v>1848766139</v>
      </c>
      <c r="O164" s="215"/>
      <c r="P164" s="49"/>
      <c r="Q164" s="858">
        <v>0</v>
      </c>
      <c r="R164" s="858"/>
      <c r="S164" s="382"/>
      <c r="T164" s="382"/>
      <c r="U164" s="382"/>
    </row>
    <row r="165" spans="1:21" ht="81" customHeight="1" x14ac:dyDescent="0.2">
      <c r="A165" s="26"/>
      <c r="B165" s="320" t="s">
        <v>231</v>
      </c>
      <c r="C165" s="322"/>
      <c r="D165" s="808"/>
      <c r="E165" s="808"/>
      <c r="F165" s="79" t="s">
        <v>144</v>
      </c>
      <c r="G165" s="382"/>
      <c r="H165" s="382"/>
      <c r="I165" s="382"/>
      <c r="J165" s="852" t="s">
        <v>826</v>
      </c>
      <c r="K165" s="852"/>
      <c r="L165" s="808"/>
      <c r="M165" s="808"/>
      <c r="N165" s="48">
        <v>2542964000</v>
      </c>
      <c r="O165" s="215"/>
      <c r="P165" s="49"/>
      <c r="Q165" s="949">
        <v>0</v>
      </c>
      <c r="R165" s="949"/>
      <c r="S165" s="382"/>
      <c r="T165" s="382"/>
      <c r="U165" s="382"/>
    </row>
    <row r="166" spans="1:21" ht="39.75" customHeight="1" x14ac:dyDescent="0.2">
      <c r="A166" s="26" t="s">
        <v>565</v>
      </c>
      <c r="B166" s="855" t="s">
        <v>267</v>
      </c>
      <c r="C166" s="856"/>
      <c r="D166" s="856"/>
      <c r="E166" s="856"/>
      <c r="F166" s="856"/>
      <c r="G166" s="856"/>
      <c r="H166" s="856"/>
      <c r="I166" s="856"/>
      <c r="J166" s="856"/>
      <c r="K166" s="856"/>
      <c r="L166" s="856"/>
      <c r="M166" s="856"/>
      <c r="N166" s="856"/>
      <c r="O166" s="856"/>
      <c r="P166" s="856"/>
      <c r="Q166" s="856"/>
      <c r="R166" s="856"/>
      <c r="S166" s="856"/>
      <c r="T166" s="856"/>
      <c r="U166" s="857"/>
    </row>
    <row r="167" spans="1:21" ht="53.25" customHeight="1" x14ac:dyDescent="0.2">
      <c r="B167" s="765" t="s">
        <v>131</v>
      </c>
      <c r="C167" s="765"/>
      <c r="D167" s="766" t="s">
        <v>132</v>
      </c>
      <c r="E167" s="766"/>
      <c r="F167" s="766" t="s">
        <v>133</v>
      </c>
      <c r="G167" s="767" t="s">
        <v>134</v>
      </c>
      <c r="H167" s="767"/>
      <c r="I167" s="767"/>
      <c r="J167" s="767"/>
      <c r="K167" s="767"/>
      <c r="L167" s="767"/>
      <c r="M167" s="767"/>
      <c r="N167" s="767" t="s">
        <v>135</v>
      </c>
      <c r="O167" s="767"/>
      <c r="P167" s="767"/>
      <c r="Q167" s="767"/>
      <c r="R167" s="767"/>
      <c r="S167" s="767" t="s">
        <v>97</v>
      </c>
      <c r="T167" s="767"/>
      <c r="U167" s="767"/>
    </row>
    <row r="168" spans="1:21" ht="58.5" customHeight="1" x14ac:dyDescent="0.2">
      <c r="B168" s="765"/>
      <c r="C168" s="765"/>
      <c r="D168" s="766"/>
      <c r="E168" s="766"/>
      <c r="F168" s="766"/>
      <c r="G168" s="768" t="s">
        <v>136</v>
      </c>
      <c r="H168" s="766"/>
      <c r="I168" s="766"/>
      <c r="J168" s="768" t="s">
        <v>137</v>
      </c>
      <c r="K168" s="768"/>
      <c r="L168" s="768" t="s">
        <v>790</v>
      </c>
      <c r="M168" s="768"/>
      <c r="N168" s="202" t="s">
        <v>138</v>
      </c>
      <c r="O168" s="202" t="s">
        <v>139</v>
      </c>
      <c r="P168" s="202" t="s">
        <v>140</v>
      </c>
      <c r="Q168" s="768" t="s">
        <v>141</v>
      </c>
      <c r="R168" s="768"/>
      <c r="S168" s="767"/>
      <c r="T168" s="767"/>
      <c r="U168" s="767"/>
    </row>
    <row r="169" spans="1:21" ht="58.5" customHeight="1" x14ac:dyDescent="0.2">
      <c r="B169" s="382" t="s">
        <v>142</v>
      </c>
      <c r="C169" s="382"/>
      <c r="D169" s="807" t="s">
        <v>408</v>
      </c>
      <c r="E169" s="808"/>
      <c r="F169" s="79" t="s">
        <v>144</v>
      </c>
      <c r="G169" s="847">
        <v>384680737</v>
      </c>
      <c r="H169" s="847"/>
      <c r="I169" s="847"/>
      <c r="J169" s="811" t="s">
        <v>145</v>
      </c>
      <c r="K169" s="811"/>
      <c r="L169" s="811" t="s">
        <v>153</v>
      </c>
      <c r="M169" s="811"/>
      <c r="N169" s="213">
        <v>350000000</v>
      </c>
      <c r="O169" s="59">
        <f>123.78/111.82</f>
        <v>1.1069576104453587</v>
      </c>
      <c r="P169" s="113" t="s">
        <v>154</v>
      </c>
      <c r="Q169" s="839">
        <f t="shared" ref="Q169:Q177" si="11">+G169/O169</f>
        <v>347511714.42349327</v>
      </c>
      <c r="R169" s="839"/>
      <c r="S169" s="382" t="s">
        <v>226</v>
      </c>
      <c r="T169" s="382"/>
      <c r="U169" s="382"/>
    </row>
    <row r="170" spans="1:21" ht="63" customHeight="1" x14ac:dyDescent="0.2">
      <c r="B170" s="382" t="s">
        <v>142</v>
      </c>
      <c r="C170" s="382"/>
      <c r="D170" s="807" t="s">
        <v>408</v>
      </c>
      <c r="E170" s="808"/>
      <c r="F170" s="79" t="s">
        <v>144</v>
      </c>
      <c r="G170" s="847">
        <v>2807165</v>
      </c>
      <c r="H170" s="847"/>
      <c r="I170" s="847"/>
      <c r="J170" s="811" t="s">
        <v>145</v>
      </c>
      <c r="K170" s="811"/>
      <c r="L170" s="811" t="s">
        <v>246</v>
      </c>
      <c r="M170" s="811"/>
      <c r="N170" s="213">
        <v>350000000</v>
      </c>
      <c r="O170" s="109">
        <f>126.15/111.82</f>
        <v>1.1281523877660526</v>
      </c>
      <c r="P170" s="114" t="s">
        <v>166</v>
      </c>
      <c r="Q170" s="839">
        <f t="shared" si="11"/>
        <v>2488285.297661514</v>
      </c>
      <c r="R170" s="839"/>
      <c r="S170" s="382" t="s">
        <v>226</v>
      </c>
      <c r="T170" s="382"/>
      <c r="U170" s="382"/>
    </row>
    <row r="171" spans="1:21" ht="27" customHeight="1" x14ac:dyDescent="0.2">
      <c r="B171" s="382" t="s">
        <v>146</v>
      </c>
      <c r="C171" s="382"/>
      <c r="D171" s="807" t="s">
        <v>408</v>
      </c>
      <c r="E171" s="808"/>
      <c r="F171" s="79" t="s">
        <v>144</v>
      </c>
      <c r="G171" s="847">
        <v>394853336</v>
      </c>
      <c r="H171" s="847"/>
      <c r="I171" s="847"/>
      <c r="J171" s="811" t="s">
        <v>827</v>
      </c>
      <c r="K171" s="811"/>
      <c r="L171" s="811" t="s">
        <v>268</v>
      </c>
      <c r="M171" s="811"/>
      <c r="N171" s="213">
        <v>350000000</v>
      </c>
      <c r="O171" s="109">
        <f>126.15/111.82</f>
        <v>1.1281523877660526</v>
      </c>
      <c r="P171" s="114" t="s">
        <v>169</v>
      </c>
      <c r="Q171" s="839">
        <f t="shared" si="11"/>
        <v>350000000.24986124</v>
      </c>
      <c r="R171" s="839"/>
      <c r="S171" s="382" t="s">
        <v>226</v>
      </c>
      <c r="T171" s="382"/>
      <c r="U171" s="382"/>
    </row>
    <row r="172" spans="1:21" ht="26.25" customHeight="1" x14ac:dyDescent="0.2">
      <c r="B172" s="382" t="s">
        <v>147</v>
      </c>
      <c r="C172" s="382"/>
      <c r="D172" s="807" t="s">
        <v>408</v>
      </c>
      <c r="E172" s="808"/>
      <c r="F172" s="79" t="s">
        <v>144</v>
      </c>
      <c r="G172" s="847">
        <v>417546056</v>
      </c>
      <c r="H172" s="847"/>
      <c r="I172" s="847"/>
      <c r="J172" s="811" t="s">
        <v>827</v>
      </c>
      <c r="K172" s="811"/>
      <c r="L172" s="811" t="s">
        <v>269</v>
      </c>
      <c r="M172" s="811"/>
      <c r="N172" s="213">
        <v>350000000</v>
      </c>
      <c r="O172" s="109">
        <f>133.4/111.82</f>
        <v>1.1929887318905386</v>
      </c>
      <c r="P172" s="114" t="s">
        <v>269</v>
      </c>
      <c r="Q172" s="839">
        <f t="shared" si="11"/>
        <v>349999999.86446768</v>
      </c>
      <c r="R172" s="839"/>
      <c r="S172" s="382" t="s">
        <v>226</v>
      </c>
      <c r="T172" s="382"/>
      <c r="U172" s="382"/>
    </row>
    <row r="173" spans="1:21" ht="25.5" customHeight="1" x14ac:dyDescent="0.2">
      <c r="B173" s="382" t="s">
        <v>148</v>
      </c>
      <c r="C173" s="382"/>
      <c r="D173" s="807" t="s">
        <v>408</v>
      </c>
      <c r="E173" s="808"/>
      <c r="F173" s="79" t="s">
        <v>144</v>
      </c>
      <c r="G173" s="847">
        <v>434604722</v>
      </c>
      <c r="H173" s="847"/>
      <c r="I173" s="847"/>
      <c r="J173" s="811" t="s">
        <v>827</v>
      </c>
      <c r="K173" s="811"/>
      <c r="L173" s="848">
        <v>43223</v>
      </c>
      <c r="M173" s="848"/>
      <c r="N173" s="213">
        <v>350000000</v>
      </c>
      <c r="O173" s="109">
        <f>141.05/111.82</f>
        <v>1.2614022536218925</v>
      </c>
      <c r="P173" s="114" t="s">
        <v>311</v>
      </c>
      <c r="Q173" s="839">
        <f t="shared" si="11"/>
        <v>344540943.02757883</v>
      </c>
      <c r="R173" s="839"/>
      <c r="S173" s="382" t="s">
        <v>226</v>
      </c>
      <c r="T173" s="382"/>
      <c r="U173" s="382"/>
    </row>
    <row r="174" spans="1:21" ht="15" customHeight="1" x14ac:dyDescent="0.2">
      <c r="B174" s="382" t="s">
        <v>358</v>
      </c>
      <c r="C174" s="382"/>
      <c r="D174" s="807" t="s">
        <v>408</v>
      </c>
      <c r="E174" s="808"/>
      <c r="F174" s="79" t="s">
        <v>144</v>
      </c>
      <c r="G174" s="847">
        <v>10047398</v>
      </c>
      <c r="H174" s="847"/>
      <c r="I174" s="847"/>
      <c r="J174" s="811" t="s">
        <v>827</v>
      </c>
      <c r="K174" s="811"/>
      <c r="L174" s="848">
        <v>43263</v>
      </c>
      <c r="M174" s="848"/>
      <c r="N174" s="213">
        <v>350000000</v>
      </c>
      <c r="O174" s="109">
        <f>142.06/111.82</f>
        <v>1.2704346270792346</v>
      </c>
      <c r="P174" s="114" t="s">
        <v>311</v>
      </c>
      <c r="Q174" s="839">
        <f t="shared" si="11"/>
        <v>7908630.4685344212</v>
      </c>
      <c r="R174" s="839"/>
      <c r="S174" s="382" t="s">
        <v>828</v>
      </c>
      <c r="T174" s="382"/>
      <c r="U174" s="382"/>
    </row>
    <row r="175" spans="1:21" ht="49.5" customHeight="1" x14ac:dyDescent="0.2">
      <c r="B175" s="382" t="s">
        <v>149</v>
      </c>
      <c r="C175" s="382"/>
      <c r="D175" s="807" t="s">
        <v>408</v>
      </c>
      <c r="E175" s="808"/>
      <c r="F175" s="79" t="s">
        <v>144</v>
      </c>
      <c r="G175" s="847">
        <v>446029333</v>
      </c>
      <c r="H175" s="847"/>
      <c r="I175" s="847"/>
      <c r="J175" s="811" t="s">
        <v>827</v>
      </c>
      <c r="K175" s="811"/>
      <c r="L175" s="848">
        <v>43399</v>
      </c>
      <c r="M175" s="848"/>
      <c r="N175" s="213">
        <v>350000000</v>
      </c>
      <c r="O175" s="109">
        <f>142.5/111.82</f>
        <v>1.2743695224467895</v>
      </c>
      <c r="P175" s="114" t="s">
        <v>396</v>
      </c>
      <c r="Q175" s="839">
        <f t="shared" si="11"/>
        <v>350000000.11270177</v>
      </c>
      <c r="R175" s="839"/>
      <c r="S175" s="382" t="s">
        <v>226</v>
      </c>
      <c r="T175" s="382"/>
      <c r="U175" s="382"/>
    </row>
    <row r="176" spans="1:21" ht="150" customHeight="1" x14ac:dyDescent="0.2">
      <c r="B176" s="382" t="s">
        <v>150</v>
      </c>
      <c r="C176" s="382"/>
      <c r="D176" s="807" t="s">
        <v>408</v>
      </c>
      <c r="E176" s="808"/>
      <c r="F176" s="79" t="s">
        <v>144</v>
      </c>
      <c r="G176" s="847">
        <v>477093543</v>
      </c>
      <c r="H176" s="847"/>
      <c r="I176" s="847"/>
      <c r="J176" s="811" t="s">
        <v>827</v>
      </c>
      <c r="K176" s="811"/>
      <c r="L176" s="848">
        <v>43445</v>
      </c>
      <c r="M176" s="848"/>
      <c r="N176" s="213">
        <v>350000000</v>
      </c>
      <c r="O176" s="109">
        <f>142.84/111.82</f>
        <v>1.2774101234126276</v>
      </c>
      <c r="P176" s="114" t="s">
        <v>407</v>
      </c>
      <c r="Q176" s="839">
        <f t="shared" si="11"/>
        <v>373485018.04998595</v>
      </c>
      <c r="R176" s="839"/>
      <c r="S176" s="382" t="s">
        <v>226</v>
      </c>
      <c r="T176" s="382"/>
      <c r="U176" s="382"/>
    </row>
    <row r="177" spans="1:21" ht="147.75" customHeight="1" x14ac:dyDescent="0.2">
      <c r="B177" s="382" t="s">
        <v>151</v>
      </c>
      <c r="C177" s="382"/>
      <c r="D177" s="807" t="s">
        <v>408</v>
      </c>
      <c r="E177" s="808"/>
      <c r="F177" s="79" t="s">
        <v>144</v>
      </c>
      <c r="G177" s="847">
        <v>463049327</v>
      </c>
      <c r="H177" s="847"/>
      <c r="I177" s="847"/>
      <c r="J177" s="811" t="s">
        <v>827</v>
      </c>
      <c r="K177" s="811"/>
      <c r="L177" s="848" t="s">
        <v>553</v>
      </c>
      <c r="M177" s="848"/>
      <c r="N177" s="213">
        <v>350000000</v>
      </c>
      <c r="O177" s="109">
        <f>103.26/78.05</f>
        <v>1.322998078155029</v>
      </c>
      <c r="P177" s="114" t="s">
        <v>547</v>
      </c>
      <c r="Q177" s="839">
        <f t="shared" si="11"/>
        <v>349999999.73222929</v>
      </c>
      <c r="R177" s="839"/>
      <c r="S177" s="382" t="s">
        <v>554</v>
      </c>
      <c r="T177" s="382"/>
      <c r="U177" s="382"/>
    </row>
    <row r="178" spans="1:21" ht="39" customHeight="1" x14ac:dyDescent="0.2">
      <c r="B178" s="105"/>
      <c r="C178" s="217"/>
      <c r="D178" s="131"/>
      <c r="E178" s="131"/>
      <c r="F178" s="82"/>
      <c r="G178" s="83"/>
      <c r="H178" s="83"/>
      <c r="I178" s="83"/>
      <c r="J178" s="84"/>
      <c r="K178" s="84"/>
      <c r="L178" s="84"/>
      <c r="M178" s="84"/>
      <c r="N178" s="83"/>
      <c r="O178" s="85"/>
      <c r="P178" s="86"/>
      <c r="Q178" s="216"/>
      <c r="R178" s="216"/>
      <c r="S178" s="217"/>
      <c r="T178" s="217"/>
      <c r="U178" s="217"/>
    </row>
    <row r="179" spans="1:21" ht="36" customHeight="1" x14ac:dyDescent="0.2">
      <c r="A179" s="1" t="s">
        <v>409</v>
      </c>
      <c r="B179" s="335" t="s">
        <v>270</v>
      </c>
      <c r="C179" s="335"/>
      <c r="D179" s="335"/>
      <c r="E179" s="335"/>
      <c r="F179" s="335"/>
      <c r="G179" s="335"/>
      <c r="H179" s="335"/>
      <c r="I179" s="335"/>
      <c r="J179" s="335"/>
      <c r="K179" s="335"/>
      <c r="L179" s="335"/>
      <c r="M179" s="335"/>
      <c r="N179" s="335"/>
      <c r="O179" s="335"/>
      <c r="P179" s="335"/>
      <c r="Q179" s="335"/>
      <c r="R179" s="335"/>
      <c r="S179" s="335"/>
      <c r="T179" s="335"/>
      <c r="U179" s="335"/>
    </row>
    <row r="180" spans="1:21" ht="52.5" customHeight="1" x14ac:dyDescent="0.2">
      <c r="B180" s="765" t="s">
        <v>131</v>
      </c>
      <c r="C180" s="765"/>
      <c r="D180" s="766" t="s">
        <v>132</v>
      </c>
      <c r="E180" s="766"/>
      <c r="F180" s="766" t="s">
        <v>133</v>
      </c>
      <c r="G180" s="767" t="s">
        <v>134</v>
      </c>
      <c r="H180" s="767"/>
      <c r="I180" s="767"/>
      <c r="J180" s="767"/>
      <c r="K180" s="767"/>
      <c r="L180" s="767"/>
      <c r="M180" s="767"/>
      <c r="N180" s="767" t="s">
        <v>135</v>
      </c>
      <c r="O180" s="767"/>
      <c r="P180" s="767"/>
      <c r="Q180" s="767"/>
      <c r="R180" s="767"/>
      <c r="S180" s="767" t="s">
        <v>97</v>
      </c>
      <c r="T180" s="767"/>
      <c r="U180" s="767"/>
    </row>
    <row r="181" spans="1:21" ht="27.75" customHeight="1" x14ac:dyDescent="0.2">
      <c r="B181" s="765"/>
      <c r="C181" s="765"/>
      <c r="D181" s="766"/>
      <c r="E181" s="766"/>
      <c r="F181" s="766"/>
      <c r="G181" s="768" t="s">
        <v>136</v>
      </c>
      <c r="H181" s="766"/>
      <c r="I181" s="766"/>
      <c r="J181" s="768" t="s">
        <v>137</v>
      </c>
      <c r="K181" s="768"/>
      <c r="L181" s="768" t="s">
        <v>790</v>
      </c>
      <c r="M181" s="768"/>
      <c r="N181" s="202" t="s">
        <v>138</v>
      </c>
      <c r="O181" s="202" t="s">
        <v>139</v>
      </c>
      <c r="P181" s="202" t="s">
        <v>140</v>
      </c>
      <c r="Q181" s="768" t="s">
        <v>141</v>
      </c>
      <c r="R181" s="768"/>
      <c r="S181" s="767"/>
      <c r="T181" s="767"/>
      <c r="U181" s="767"/>
    </row>
    <row r="182" spans="1:21" ht="22.5" customHeight="1" x14ac:dyDescent="0.25">
      <c r="B182" s="382" t="s">
        <v>142</v>
      </c>
      <c r="C182" s="382"/>
      <c r="D182" s="807" t="s">
        <v>409</v>
      </c>
      <c r="E182" s="808"/>
      <c r="F182" s="79" t="s">
        <v>144</v>
      </c>
      <c r="G182" s="837">
        <v>310301163.36000001</v>
      </c>
      <c r="H182" s="837"/>
      <c r="I182" s="837"/>
      <c r="J182" s="811" t="s">
        <v>829</v>
      </c>
      <c r="K182" s="811"/>
      <c r="L182" s="846" t="s">
        <v>153</v>
      </c>
      <c r="M182" s="813"/>
      <c r="N182" s="213">
        <v>252000000</v>
      </c>
      <c r="O182" s="59">
        <f>123.78/111.82</f>
        <v>1.1069576104453587</v>
      </c>
      <c r="P182" s="113" t="s">
        <v>154</v>
      </c>
      <c r="Q182" s="839">
        <f>+G182/O182</f>
        <v>280318921.367872</v>
      </c>
      <c r="R182" s="839"/>
      <c r="S182" s="382" t="s">
        <v>226</v>
      </c>
      <c r="T182" s="382"/>
      <c r="U182" s="382"/>
    </row>
    <row r="183" spans="1:21" ht="18.75" customHeight="1" x14ac:dyDescent="0.25">
      <c r="B183" s="382" t="s">
        <v>146</v>
      </c>
      <c r="C183" s="382"/>
      <c r="D183" s="807" t="s">
        <v>409</v>
      </c>
      <c r="E183" s="808"/>
      <c r="F183" s="79" t="s">
        <v>144</v>
      </c>
      <c r="G183" s="837">
        <v>67589211</v>
      </c>
      <c r="H183" s="837">
        <v>69485724</v>
      </c>
      <c r="I183" s="837">
        <v>69485724</v>
      </c>
      <c r="J183" s="811" t="s">
        <v>271</v>
      </c>
      <c r="K183" s="811"/>
      <c r="L183" s="846" t="s">
        <v>272</v>
      </c>
      <c r="M183" s="813"/>
      <c r="N183" s="213">
        <v>60000000</v>
      </c>
      <c r="O183" s="109">
        <f>126.15/111.82</f>
        <v>1.1281523877660526</v>
      </c>
      <c r="P183" s="114" t="s">
        <v>166</v>
      </c>
      <c r="Q183" s="839">
        <f t="shared" ref="Q183:Q196" si="12">+G183/O183</f>
        <v>59911419.532461353</v>
      </c>
      <c r="R183" s="839"/>
      <c r="S183" s="382" t="s">
        <v>226</v>
      </c>
      <c r="T183" s="382"/>
      <c r="U183" s="382"/>
    </row>
    <row r="184" spans="1:21" ht="18.75" customHeight="1" x14ac:dyDescent="0.25">
      <c r="B184" s="382" t="s">
        <v>147</v>
      </c>
      <c r="C184" s="382"/>
      <c r="D184" s="807" t="s">
        <v>409</v>
      </c>
      <c r="E184" s="808"/>
      <c r="F184" s="79" t="s">
        <v>144</v>
      </c>
      <c r="G184" s="837">
        <v>1896513</v>
      </c>
      <c r="H184" s="837">
        <v>69485724</v>
      </c>
      <c r="I184" s="837">
        <v>69485724</v>
      </c>
      <c r="J184" s="811" t="s">
        <v>271</v>
      </c>
      <c r="K184" s="811"/>
      <c r="L184" s="846" t="s">
        <v>268</v>
      </c>
      <c r="M184" s="813"/>
      <c r="N184" s="213">
        <v>60000000</v>
      </c>
      <c r="O184" s="109">
        <f>126.15/111.82</f>
        <v>1.1281523877660526</v>
      </c>
      <c r="P184" s="114" t="s">
        <v>166</v>
      </c>
      <c r="Q184" s="839">
        <f t="shared" si="12"/>
        <v>1681078.7448275862</v>
      </c>
      <c r="R184" s="839"/>
      <c r="S184" s="382" t="s">
        <v>226</v>
      </c>
      <c r="T184" s="382"/>
      <c r="U184" s="382"/>
    </row>
    <row r="185" spans="1:21" ht="15.75" customHeight="1" x14ac:dyDescent="0.25">
      <c r="B185" s="382" t="s">
        <v>148</v>
      </c>
      <c r="C185" s="382"/>
      <c r="D185" s="807" t="s">
        <v>409</v>
      </c>
      <c r="E185" s="808"/>
      <c r="F185" s="79" t="s">
        <v>144</v>
      </c>
      <c r="G185" s="837">
        <v>71162374</v>
      </c>
      <c r="H185" s="837">
        <v>71162374</v>
      </c>
      <c r="I185" s="837">
        <v>71162374</v>
      </c>
      <c r="J185" s="811"/>
      <c r="K185" s="811"/>
      <c r="L185" s="846" t="s">
        <v>273</v>
      </c>
      <c r="M185" s="813"/>
      <c r="N185" s="213">
        <v>60000000</v>
      </c>
      <c r="O185" s="109">
        <f>132.58/111.82</f>
        <v>1.1856555177964587</v>
      </c>
      <c r="P185" s="114" t="s">
        <v>189</v>
      </c>
      <c r="Q185" s="839">
        <f t="shared" si="12"/>
        <v>60019434.761502482</v>
      </c>
      <c r="R185" s="839"/>
      <c r="S185" s="382" t="s">
        <v>226</v>
      </c>
      <c r="T185" s="382"/>
      <c r="U185" s="382"/>
    </row>
    <row r="186" spans="1:21" ht="15.75" customHeight="1" x14ac:dyDescent="0.25">
      <c r="B186" s="382" t="s">
        <v>149</v>
      </c>
      <c r="C186" s="382"/>
      <c r="D186" s="807" t="s">
        <v>409</v>
      </c>
      <c r="E186" s="808"/>
      <c r="F186" s="79" t="s">
        <v>144</v>
      </c>
      <c r="G186" s="837">
        <v>71579324</v>
      </c>
      <c r="H186" s="837">
        <v>71579324</v>
      </c>
      <c r="I186" s="837">
        <v>71579324</v>
      </c>
      <c r="J186" s="811" t="s">
        <v>274</v>
      </c>
      <c r="K186" s="811"/>
      <c r="L186" s="846" t="s">
        <v>275</v>
      </c>
      <c r="M186" s="813"/>
      <c r="N186" s="213">
        <v>60000000</v>
      </c>
      <c r="O186" s="109">
        <f>133.4/111.82</f>
        <v>1.1929887318905386</v>
      </c>
      <c r="P186" s="114" t="s">
        <v>202</v>
      </c>
      <c r="Q186" s="839">
        <f t="shared" si="12"/>
        <v>60000000.072563708</v>
      </c>
      <c r="R186" s="839"/>
      <c r="S186" s="382" t="s">
        <v>226</v>
      </c>
      <c r="T186" s="382"/>
      <c r="U186" s="382"/>
    </row>
    <row r="187" spans="1:21" ht="15.75" customHeight="1" x14ac:dyDescent="0.25">
      <c r="B187" s="382" t="s">
        <v>150</v>
      </c>
      <c r="C187" s="382"/>
      <c r="D187" s="807" t="s">
        <v>409</v>
      </c>
      <c r="E187" s="808"/>
      <c r="F187" s="79" t="s">
        <v>144</v>
      </c>
      <c r="G187" s="837">
        <v>300633160</v>
      </c>
      <c r="H187" s="837">
        <v>71579324</v>
      </c>
      <c r="I187" s="837">
        <v>71579324</v>
      </c>
      <c r="J187" s="811" t="s">
        <v>276</v>
      </c>
      <c r="K187" s="811"/>
      <c r="L187" s="846" t="s">
        <v>275</v>
      </c>
      <c r="M187" s="813"/>
      <c r="N187" s="213">
        <v>252000000</v>
      </c>
      <c r="O187" s="109">
        <f>133.4/111.82</f>
        <v>1.1929887318905386</v>
      </c>
      <c r="P187" s="114" t="s">
        <v>202</v>
      </c>
      <c r="Q187" s="839">
        <f t="shared" si="12"/>
        <v>251999999.63418287</v>
      </c>
      <c r="R187" s="839"/>
      <c r="S187" s="382" t="s">
        <v>226</v>
      </c>
      <c r="T187" s="382"/>
      <c r="U187" s="382"/>
    </row>
    <row r="188" spans="1:21" ht="15.75" customHeight="1" x14ac:dyDescent="0.25">
      <c r="B188" s="382" t="s">
        <v>151</v>
      </c>
      <c r="C188" s="382"/>
      <c r="D188" s="807" t="s">
        <v>409</v>
      </c>
      <c r="E188" s="808"/>
      <c r="F188" s="79" t="s">
        <v>144</v>
      </c>
      <c r="G188" s="837">
        <v>73891969</v>
      </c>
      <c r="H188" s="837">
        <v>71579324</v>
      </c>
      <c r="I188" s="837">
        <v>71579324</v>
      </c>
      <c r="J188" s="811" t="s">
        <v>277</v>
      </c>
      <c r="K188" s="811"/>
      <c r="L188" s="846" t="s">
        <v>278</v>
      </c>
      <c r="M188" s="813"/>
      <c r="N188" s="213">
        <v>60000000</v>
      </c>
      <c r="O188" s="109">
        <f>137.71/111.82</f>
        <v>1.2315328206045431</v>
      </c>
      <c r="P188" s="114" t="s">
        <v>279</v>
      </c>
      <c r="Q188" s="839">
        <f t="shared" si="12"/>
        <v>59999999.808147557</v>
      </c>
      <c r="R188" s="839"/>
      <c r="S188" s="382" t="s">
        <v>226</v>
      </c>
      <c r="T188" s="382"/>
      <c r="U188" s="382"/>
    </row>
    <row r="189" spans="1:21" ht="15.75" customHeight="1" x14ac:dyDescent="0.25">
      <c r="B189" s="382" t="s">
        <v>152</v>
      </c>
      <c r="C189" s="382"/>
      <c r="D189" s="807" t="s">
        <v>409</v>
      </c>
      <c r="E189" s="808"/>
      <c r="F189" s="79" t="s">
        <v>144</v>
      </c>
      <c r="G189" s="837">
        <v>74503666</v>
      </c>
      <c r="H189" s="837">
        <v>71579324</v>
      </c>
      <c r="I189" s="837">
        <v>71579324</v>
      </c>
      <c r="J189" s="811" t="s">
        <v>280</v>
      </c>
      <c r="K189" s="811"/>
      <c r="L189" s="846" t="s">
        <v>281</v>
      </c>
      <c r="M189" s="813"/>
      <c r="N189" s="213">
        <v>60000000</v>
      </c>
      <c r="O189" s="109">
        <f>138.85/111.82</f>
        <v>1.2417277767841173</v>
      </c>
      <c r="P189" s="114" t="s">
        <v>282</v>
      </c>
      <c r="Q189" s="839">
        <f t="shared" si="12"/>
        <v>59999999.511127122</v>
      </c>
      <c r="R189" s="839"/>
      <c r="S189" s="382" t="s">
        <v>830</v>
      </c>
      <c r="T189" s="382"/>
      <c r="U189" s="382"/>
    </row>
    <row r="190" spans="1:21" ht="15.75" x14ac:dyDescent="0.25">
      <c r="B190" s="382" t="s">
        <v>227</v>
      </c>
      <c r="C190" s="382"/>
      <c r="D190" s="807" t="s">
        <v>409</v>
      </c>
      <c r="E190" s="808"/>
      <c r="F190" s="79" t="s">
        <v>144</v>
      </c>
      <c r="G190" s="837">
        <f>387419066-74503667</f>
        <v>312915399</v>
      </c>
      <c r="H190" s="837">
        <v>71579324</v>
      </c>
      <c r="I190" s="837">
        <v>71579324</v>
      </c>
      <c r="J190" s="811" t="s">
        <v>283</v>
      </c>
      <c r="K190" s="811"/>
      <c r="L190" s="846" t="s">
        <v>281</v>
      </c>
      <c r="M190" s="813"/>
      <c r="N190" s="213">
        <v>252000000</v>
      </c>
      <c r="O190" s="109">
        <f>138.85/111.82</f>
        <v>1.2417277767841173</v>
      </c>
      <c r="P190" s="114" t="s">
        <v>282</v>
      </c>
      <c r="Q190" s="839">
        <f t="shared" si="12"/>
        <v>251999999.39632699</v>
      </c>
      <c r="R190" s="839"/>
      <c r="S190" s="382" t="s">
        <v>284</v>
      </c>
      <c r="T190" s="382"/>
      <c r="U190" s="382"/>
    </row>
    <row r="191" spans="1:21" ht="15.75" x14ac:dyDescent="0.25">
      <c r="B191" s="382" t="s">
        <v>228</v>
      </c>
      <c r="C191" s="382"/>
      <c r="D191" s="807" t="s">
        <v>409</v>
      </c>
      <c r="E191" s="808"/>
      <c r="F191" s="79" t="s">
        <v>144</v>
      </c>
      <c r="G191" s="836">
        <v>76344124.489999995</v>
      </c>
      <c r="H191" s="837">
        <v>71579324</v>
      </c>
      <c r="I191" s="837">
        <v>71579324</v>
      </c>
      <c r="J191" s="811" t="s">
        <v>375</v>
      </c>
      <c r="K191" s="811"/>
      <c r="L191" s="838">
        <v>43305</v>
      </c>
      <c r="M191" s="813"/>
      <c r="N191" s="213">
        <v>60000000</v>
      </c>
      <c r="O191" s="109">
        <f>142.28/111.82</f>
        <v>1.272402074763012</v>
      </c>
      <c r="P191" s="114" t="s">
        <v>376</v>
      </c>
      <c r="Q191" s="839">
        <f t="shared" si="12"/>
        <v>60000000.003315993</v>
      </c>
      <c r="R191" s="839"/>
      <c r="S191" s="382" t="s">
        <v>830</v>
      </c>
      <c r="T191" s="382"/>
      <c r="U191" s="382"/>
    </row>
    <row r="192" spans="1:21" ht="15" customHeight="1" x14ac:dyDescent="0.25">
      <c r="B192" s="382" t="s">
        <v>229</v>
      </c>
      <c r="C192" s="382"/>
      <c r="D192" s="807" t="s">
        <v>409</v>
      </c>
      <c r="E192" s="808"/>
      <c r="F192" s="79" t="s">
        <v>144</v>
      </c>
      <c r="G192" s="836">
        <v>398551959</v>
      </c>
      <c r="H192" s="837">
        <v>71579324</v>
      </c>
      <c r="I192" s="837">
        <v>71579324</v>
      </c>
      <c r="J192" s="811" t="s">
        <v>831</v>
      </c>
      <c r="K192" s="811"/>
      <c r="L192" s="838">
        <v>43445</v>
      </c>
      <c r="M192" s="813"/>
      <c r="N192" s="213">
        <f>60000000+252000000</f>
        <v>312000000</v>
      </c>
      <c r="O192" s="109">
        <f>142.84/111.82</f>
        <v>1.2774101234126276</v>
      </c>
      <c r="P192" s="114" t="s">
        <v>410</v>
      </c>
      <c r="Q192" s="839">
        <f t="shared" si="12"/>
        <v>312000000.38770646</v>
      </c>
      <c r="R192" s="839"/>
      <c r="S192" s="382" t="s">
        <v>226</v>
      </c>
      <c r="T192" s="382"/>
      <c r="U192" s="382"/>
    </row>
    <row r="193" spans="1:26" ht="15" customHeight="1" x14ac:dyDescent="0.25">
      <c r="B193" s="382" t="s">
        <v>230</v>
      </c>
      <c r="C193" s="382"/>
      <c r="D193" s="807" t="s">
        <v>409</v>
      </c>
      <c r="E193" s="808"/>
      <c r="F193" s="79" t="s">
        <v>144</v>
      </c>
      <c r="G193" s="836">
        <v>79133889</v>
      </c>
      <c r="H193" s="837">
        <v>71579324</v>
      </c>
      <c r="I193" s="837">
        <v>71579324</v>
      </c>
      <c r="J193" s="811" t="s">
        <v>832</v>
      </c>
      <c r="K193" s="811"/>
      <c r="L193" s="838">
        <v>43686</v>
      </c>
      <c r="M193" s="813"/>
      <c r="N193" s="213">
        <v>60000000</v>
      </c>
      <c r="O193" s="109">
        <f>102.71/78.05</f>
        <v>1.3159513132607303</v>
      </c>
      <c r="P193" s="114" t="s">
        <v>503</v>
      </c>
      <c r="Q193" s="839">
        <f t="shared" si="12"/>
        <v>60134359.2293837</v>
      </c>
      <c r="R193" s="839"/>
      <c r="S193" s="382" t="s">
        <v>830</v>
      </c>
      <c r="T193" s="382"/>
      <c r="U193" s="382"/>
    </row>
    <row r="194" spans="1:26" ht="15" customHeight="1" x14ac:dyDescent="0.25">
      <c r="B194" s="382" t="s">
        <v>231</v>
      </c>
      <c r="C194" s="382"/>
      <c r="D194" s="807" t="s">
        <v>409</v>
      </c>
      <c r="E194" s="808"/>
      <c r="F194" s="79" t="s">
        <v>144</v>
      </c>
      <c r="G194" s="836">
        <v>333395516</v>
      </c>
      <c r="H194" s="837">
        <v>71579324</v>
      </c>
      <c r="I194" s="837">
        <v>71579324</v>
      </c>
      <c r="J194" s="811" t="s">
        <v>555</v>
      </c>
      <c r="K194" s="811"/>
      <c r="L194" s="838">
        <v>43748</v>
      </c>
      <c r="M194" s="813"/>
      <c r="N194" s="213">
        <v>252000000</v>
      </c>
      <c r="O194" s="109">
        <f>103.26/78.05</f>
        <v>1.322998078155029</v>
      </c>
      <c r="P194" s="114" t="s">
        <v>547</v>
      </c>
      <c r="Q194" s="839">
        <f t="shared" si="12"/>
        <v>252000000.23048612</v>
      </c>
      <c r="R194" s="839"/>
      <c r="S194" s="382" t="s">
        <v>833</v>
      </c>
      <c r="T194" s="382"/>
      <c r="U194" s="382"/>
    </row>
    <row r="195" spans="1:26" ht="15.75" customHeight="1" x14ac:dyDescent="0.25">
      <c r="B195" s="840" t="s">
        <v>232</v>
      </c>
      <c r="C195" s="840"/>
      <c r="D195" s="841" t="s">
        <v>409</v>
      </c>
      <c r="E195" s="842"/>
      <c r="F195" s="227" t="s">
        <v>144</v>
      </c>
      <c r="G195" s="836">
        <v>79795004</v>
      </c>
      <c r="H195" s="837"/>
      <c r="I195" s="130"/>
      <c r="J195" s="811" t="s">
        <v>834</v>
      </c>
      <c r="K195" s="811"/>
      <c r="L195" s="843">
        <v>43844</v>
      </c>
      <c r="M195" s="844"/>
      <c r="N195" s="228">
        <v>60000000</v>
      </c>
      <c r="O195" s="229">
        <f>103.8/78.05</f>
        <v>1.3299167200512492</v>
      </c>
      <c r="P195" s="230" t="s">
        <v>560</v>
      </c>
      <c r="Q195" s="845">
        <f t="shared" si="12"/>
        <v>60000000.599229291</v>
      </c>
      <c r="R195" s="845"/>
      <c r="S195" s="840" t="s">
        <v>830</v>
      </c>
      <c r="T195" s="840"/>
      <c r="U195" s="840"/>
    </row>
    <row r="196" spans="1:26" ht="15.75" customHeight="1" x14ac:dyDescent="0.25">
      <c r="A196" s="231"/>
      <c r="B196" s="950" t="s">
        <v>234</v>
      </c>
      <c r="C196" s="950"/>
      <c r="D196" s="951" t="s">
        <v>409</v>
      </c>
      <c r="E196" s="951"/>
      <c r="F196" s="232" t="s">
        <v>144</v>
      </c>
      <c r="G196" s="233">
        <v>80694426.650000006</v>
      </c>
      <c r="H196" s="234"/>
      <c r="I196" s="234"/>
      <c r="J196" s="952" t="s">
        <v>835</v>
      </c>
      <c r="K196" s="952"/>
      <c r="L196" s="953">
        <v>44026</v>
      </c>
      <c r="M196" s="954"/>
      <c r="N196" s="235">
        <v>60000000</v>
      </c>
      <c r="O196" s="236">
        <f>104.97/78.05</f>
        <v>1.3449071108263935</v>
      </c>
      <c r="P196" s="237" t="s">
        <v>822</v>
      </c>
      <c r="Q196" s="955">
        <f t="shared" si="12"/>
        <v>60000000.000309609</v>
      </c>
      <c r="R196" s="955"/>
      <c r="S196" s="950" t="s">
        <v>226</v>
      </c>
      <c r="T196" s="950"/>
      <c r="U196" s="950"/>
    </row>
    <row r="197" spans="1:26" ht="15" customHeight="1" x14ac:dyDescent="0.2"/>
    <row r="198" spans="1:26" ht="15" customHeight="1" x14ac:dyDescent="0.2"/>
    <row r="199" spans="1:26" ht="15" customHeight="1" x14ac:dyDescent="0.2">
      <c r="A199" s="1" t="s">
        <v>566</v>
      </c>
      <c r="B199" s="855" t="s">
        <v>285</v>
      </c>
      <c r="C199" s="856"/>
      <c r="D199" s="856"/>
      <c r="E199" s="856"/>
      <c r="F199" s="856"/>
      <c r="G199" s="856"/>
      <c r="H199" s="856"/>
      <c r="I199" s="856"/>
      <c r="J199" s="856"/>
      <c r="K199" s="856"/>
      <c r="L199" s="856"/>
      <c r="M199" s="856"/>
      <c r="N199" s="856"/>
      <c r="O199" s="856"/>
      <c r="P199" s="856"/>
      <c r="Q199" s="856"/>
      <c r="R199" s="856"/>
      <c r="S199" s="856"/>
      <c r="T199" s="856"/>
      <c r="U199" s="857"/>
      <c r="V199" s="956"/>
      <c r="W199" s="956"/>
      <c r="X199" s="957"/>
      <c r="Y199" s="957"/>
      <c r="Z199" s="957"/>
    </row>
    <row r="200" spans="1:26" ht="15" customHeight="1" x14ac:dyDescent="0.2">
      <c r="B200" s="765" t="s">
        <v>131</v>
      </c>
      <c r="C200" s="765"/>
      <c r="D200" s="766" t="s">
        <v>132</v>
      </c>
      <c r="E200" s="766"/>
      <c r="F200" s="766" t="s">
        <v>133</v>
      </c>
      <c r="G200" s="767" t="s">
        <v>134</v>
      </c>
      <c r="H200" s="767"/>
      <c r="I200" s="767"/>
      <c r="J200" s="767"/>
      <c r="K200" s="767"/>
      <c r="L200" s="767"/>
      <c r="M200" s="767"/>
      <c r="N200" s="767" t="s">
        <v>135</v>
      </c>
      <c r="O200" s="767"/>
      <c r="P200" s="767"/>
      <c r="Q200" s="767"/>
      <c r="R200" s="767"/>
      <c r="S200" s="767" t="s">
        <v>97</v>
      </c>
      <c r="T200" s="767"/>
      <c r="U200" s="767"/>
    </row>
    <row r="201" spans="1:26" ht="15" customHeight="1" x14ac:dyDescent="0.2">
      <c r="B201" s="765"/>
      <c r="C201" s="765"/>
      <c r="D201" s="766"/>
      <c r="E201" s="766"/>
      <c r="F201" s="766"/>
      <c r="G201" s="768" t="s">
        <v>136</v>
      </c>
      <c r="H201" s="766"/>
      <c r="I201" s="766"/>
      <c r="J201" s="768" t="s">
        <v>137</v>
      </c>
      <c r="K201" s="768"/>
      <c r="L201" s="768" t="s">
        <v>790</v>
      </c>
      <c r="M201" s="768"/>
      <c r="N201" s="202" t="s">
        <v>138</v>
      </c>
      <c r="O201" s="202" t="s">
        <v>139</v>
      </c>
      <c r="P201" s="202" t="s">
        <v>140</v>
      </c>
      <c r="Q201" s="768" t="s">
        <v>141</v>
      </c>
      <c r="R201" s="768"/>
      <c r="S201" s="767"/>
      <c r="T201" s="767"/>
      <c r="U201" s="767"/>
    </row>
    <row r="202" spans="1:26" ht="15" customHeight="1" x14ac:dyDescent="0.25">
      <c r="B202" s="320" t="s">
        <v>142</v>
      </c>
      <c r="C202" s="322"/>
      <c r="D202" s="807" t="s">
        <v>51</v>
      </c>
      <c r="E202" s="808"/>
      <c r="F202" s="79" t="s">
        <v>144</v>
      </c>
      <c r="G202" s="238">
        <v>1137653386</v>
      </c>
      <c r="H202" s="238"/>
      <c r="I202" s="238"/>
      <c r="J202" s="811" t="s">
        <v>286</v>
      </c>
      <c r="K202" s="811"/>
      <c r="L202" s="846" t="s">
        <v>287</v>
      </c>
      <c r="M202" s="813"/>
      <c r="N202" s="112">
        <v>923770253.59000003</v>
      </c>
      <c r="O202" s="59">
        <f>137.71/111.82</f>
        <v>1.2315328206045431</v>
      </c>
      <c r="P202" s="110" t="s">
        <v>233</v>
      </c>
      <c r="Q202" s="814">
        <f t="shared" ref="Q202:Q240" si="13">+G202/O202</f>
        <v>923770253.59465539</v>
      </c>
      <c r="R202" s="815"/>
      <c r="S202" s="382" t="s">
        <v>226</v>
      </c>
      <c r="T202" s="382"/>
      <c r="U202" s="382"/>
    </row>
    <row r="203" spans="1:26" ht="15" customHeight="1" x14ac:dyDescent="0.25">
      <c r="B203" s="320" t="s">
        <v>146</v>
      </c>
      <c r="C203" s="322"/>
      <c r="D203" s="808" t="s">
        <v>51</v>
      </c>
      <c r="E203" s="808"/>
      <c r="F203" s="79" t="s">
        <v>144</v>
      </c>
      <c r="G203" s="238">
        <v>1138975183</v>
      </c>
      <c r="H203" s="238"/>
      <c r="I203" s="238"/>
      <c r="J203" s="811" t="s">
        <v>288</v>
      </c>
      <c r="K203" s="811"/>
      <c r="L203" s="846" t="s">
        <v>289</v>
      </c>
      <c r="M203" s="813"/>
      <c r="N203" s="112">
        <v>923770253.59000003</v>
      </c>
      <c r="O203" s="59">
        <f>137.87/111.82</f>
        <v>1.2329636916472904</v>
      </c>
      <c r="P203" s="110" t="s">
        <v>235</v>
      </c>
      <c r="Q203" s="814">
        <f t="shared" si="13"/>
        <v>923770254.31972146</v>
      </c>
      <c r="R203" s="815"/>
      <c r="S203" s="382" t="s">
        <v>226</v>
      </c>
      <c r="T203" s="382"/>
      <c r="U203" s="382"/>
    </row>
    <row r="204" spans="1:26" ht="15" customHeight="1" x14ac:dyDescent="0.25">
      <c r="B204" s="320" t="s">
        <v>147</v>
      </c>
      <c r="C204" s="322"/>
      <c r="D204" s="808" t="s">
        <v>51</v>
      </c>
      <c r="E204" s="808"/>
      <c r="F204" s="79" t="s">
        <v>144</v>
      </c>
      <c r="G204" s="238">
        <v>1139966530</v>
      </c>
      <c r="H204" s="238"/>
      <c r="I204" s="238"/>
      <c r="J204" s="811" t="s">
        <v>290</v>
      </c>
      <c r="K204" s="811"/>
      <c r="L204" s="846" t="s">
        <v>291</v>
      </c>
      <c r="M204" s="813"/>
      <c r="N204" s="112">
        <v>923770253.59000003</v>
      </c>
      <c r="O204" s="59">
        <f>137.99/111.82</f>
        <v>1.2340368449293508</v>
      </c>
      <c r="P204" s="110" t="s">
        <v>292</v>
      </c>
      <c r="Q204" s="814">
        <f t="shared" si="13"/>
        <v>923770254.25465608</v>
      </c>
      <c r="R204" s="815"/>
      <c r="S204" s="382" t="s">
        <v>226</v>
      </c>
      <c r="T204" s="382"/>
      <c r="U204" s="382"/>
    </row>
    <row r="205" spans="1:26" ht="15" customHeight="1" x14ac:dyDescent="0.25">
      <c r="B205" s="320" t="s">
        <v>148</v>
      </c>
      <c r="C205" s="322"/>
      <c r="D205" s="808" t="s">
        <v>51</v>
      </c>
      <c r="E205" s="808"/>
      <c r="F205" s="79" t="s">
        <v>144</v>
      </c>
      <c r="G205" s="238">
        <v>1140462203</v>
      </c>
      <c r="H205" s="238"/>
      <c r="I205" s="238"/>
      <c r="J205" s="811" t="s">
        <v>293</v>
      </c>
      <c r="K205" s="811"/>
      <c r="L205" s="846" t="s">
        <v>257</v>
      </c>
      <c r="M205" s="813"/>
      <c r="N205" s="112">
        <v>923770253.59000003</v>
      </c>
      <c r="O205" s="59">
        <f>138.05/111.82</f>
        <v>1.2345734215703812</v>
      </c>
      <c r="P205" s="110" t="s">
        <v>294</v>
      </c>
      <c r="Q205" s="814">
        <f t="shared" si="13"/>
        <v>923770253.81716752</v>
      </c>
      <c r="R205" s="815"/>
      <c r="S205" s="382" t="s">
        <v>226</v>
      </c>
      <c r="T205" s="382"/>
      <c r="U205" s="382"/>
    </row>
    <row r="206" spans="1:26" ht="15" customHeight="1" x14ac:dyDescent="0.25">
      <c r="B206" s="320" t="s">
        <v>149</v>
      </c>
      <c r="C206" s="322"/>
      <c r="D206" s="808" t="s">
        <v>51</v>
      </c>
      <c r="E206" s="808"/>
      <c r="F206" s="79" t="s">
        <v>144</v>
      </c>
      <c r="G206" s="238">
        <v>1140627428</v>
      </c>
      <c r="H206" s="238"/>
      <c r="I206" s="238"/>
      <c r="J206" s="811" t="s">
        <v>295</v>
      </c>
      <c r="K206" s="811"/>
      <c r="L206" s="846" t="s">
        <v>296</v>
      </c>
      <c r="M206" s="813"/>
      <c r="N206" s="112">
        <v>923770253.59000003</v>
      </c>
      <c r="O206" s="59">
        <f>138.07/111.82</f>
        <v>1.2347522804507245</v>
      </c>
      <c r="P206" s="110" t="s">
        <v>297</v>
      </c>
      <c r="Q206" s="814">
        <f t="shared" si="13"/>
        <v>923770254.21134198</v>
      </c>
      <c r="R206" s="815"/>
      <c r="S206" s="382" t="s">
        <v>226</v>
      </c>
      <c r="T206" s="382"/>
      <c r="U206" s="382"/>
    </row>
    <row r="207" spans="1:26" ht="15" customHeight="1" x14ac:dyDescent="0.25">
      <c r="B207" s="320" t="s">
        <v>150</v>
      </c>
      <c r="C207" s="322"/>
      <c r="D207" s="808" t="s">
        <v>51</v>
      </c>
      <c r="E207" s="808"/>
      <c r="F207" s="79" t="s">
        <v>144</v>
      </c>
      <c r="G207" s="238">
        <v>1142692734</v>
      </c>
      <c r="H207" s="238"/>
      <c r="I207" s="238"/>
      <c r="J207" s="811" t="s">
        <v>298</v>
      </c>
      <c r="K207" s="811"/>
      <c r="L207" s="846" t="s">
        <v>299</v>
      </c>
      <c r="M207" s="813"/>
      <c r="N207" s="112">
        <v>923770253.59000003</v>
      </c>
      <c r="O207" s="59">
        <f>138.32/111.82</f>
        <v>1.2369880164550171</v>
      </c>
      <c r="P207" s="110" t="s">
        <v>300</v>
      </c>
      <c r="Q207" s="814">
        <f t="shared" si="13"/>
        <v>923770253.87420464</v>
      </c>
      <c r="R207" s="815"/>
      <c r="S207" s="382" t="s">
        <v>226</v>
      </c>
      <c r="T207" s="382"/>
      <c r="U207" s="382"/>
    </row>
    <row r="208" spans="1:26" ht="15" customHeight="1" x14ac:dyDescent="0.25">
      <c r="B208" s="320" t="s">
        <v>151</v>
      </c>
      <c r="C208" s="322"/>
      <c r="D208" s="808" t="s">
        <v>51</v>
      </c>
      <c r="E208" s="808"/>
      <c r="F208" s="79" t="s">
        <v>144</v>
      </c>
      <c r="G208" s="238">
        <v>1147071184</v>
      </c>
      <c r="H208" s="238"/>
      <c r="I208" s="238"/>
      <c r="J208" s="811" t="s">
        <v>301</v>
      </c>
      <c r="K208" s="811"/>
      <c r="L208" s="846" t="s">
        <v>281</v>
      </c>
      <c r="M208" s="813"/>
      <c r="N208" s="112">
        <v>923770253.59000003</v>
      </c>
      <c r="O208" s="59">
        <f>138.85/111.82</f>
        <v>1.2417277767841173</v>
      </c>
      <c r="P208" s="110" t="s">
        <v>302</v>
      </c>
      <c r="Q208" s="814">
        <f t="shared" si="13"/>
        <v>923770254.19431043</v>
      </c>
      <c r="R208" s="815"/>
      <c r="S208" s="382" t="s">
        <v>226</v>
      </c>
      <c r="T208" s="382"/>
      <c r="U208" s="382"/>
    </row>
    <row r="209" spans="2:21" ht="15" customHeight="1" x14ac:dyDescent="0.25">
      <c r="B209" s="320" t="s">
        <v>152</v>
      </c>
      <c r="C209" s="322"/>
      <c r="D209" s="808" t="s">
        <v>51</v>
      </c>
      <c r="E209" s="808"/>
      <c r="F209" s="79" t="s">
        <v>144</v>
      </c>
      <c r="G209" s="238">
        <v>1154258450</v>
      </c>
      <c r="H209" s="238"/>
      <c r="I209" s="238"/>
      <c r="J209" s="811" t="s">
        <v>303</v>
      </c>
      <c r="K209" s="811"/>
      <c r="L209" s="846" t="s">
        <v>304</v>
      </c>
      <c r="M209" s="813"/>
      <c r="N209" s="112">
        <v>923770253.59000003</v>
      </c>
      <c r="O209" s="59">
        <f>139.72/111.82</f>
        <v>1.2495081380790556</v>
      </c>
      <c r="P209" s="110" t="s">
        <v>305</v>
      </c>
      <c r="Q209" s="814">
        <f t="shared" si="13"/>
        <v>923770253.9292872</v>
      </c>
      <c r="R209" s="815"/>
      <c r="S209" s="382" t="s">
        <v>226</v>
      </c>
      <c r="T209" s="382"/>
      <c r="U209" s="382"/>
    </row>
    <row r="210" spans="2:21" ht="15" customHeight="1" x14ac:dyDescent="0.25">
      <c r="B210" s="320" t="s">
        <v>227</v>
      </c>
      <c r="C210" s="322"/>
      <c r="D210" s="759" t="s">
        <v>51</v>
      </c>
      <c r="E210" s="760"/>
      <c r="F210" s="79" t="s">
        <v>144</v>
      </c>
      <c r="G210" s="238">
        <v>1162437063</v>
      </c>
      <c r="H210" s="238"/>
      <c r="I210" s="238"/>
      <c r="J210" s="811" t="s">
        <v>306</v>
      </c>
      <c r="K210" s="811"/>
      <c r="L210" s="846" t="s">
        <v>307</v>
      </c>
      <c r="M210" s="813"/>
      <c r="N210" s="112">
        <v>923770253.59000003</v>
      </c>
      <c r="O210" s="59">
        <f>140.71/111.82</f>
        <v>1.2583616526560546</v>
      </c>
      <c r="P210" s="110" t="s">
        <v>308</v>
      </c>
      <c r="Q210" s="814">
        <f t="shared" si="13"/>
        <v>923770253.60429239</v>
      </c>
      <c r="R210" s="815"/>
      <c r="S210" s="382" t="s">
        <v>226</v>
      </c>
      <c r="T210" s="382"/>
      <c r="U210" s="382"/>
    </row>
    <row r="211" spans="2:21" ht="15" customHeight="1" x14ac:dyDescent="0.25">
      <c r="B211" s="320" t="s">
        <v>228</v>
      </c>
      <c r="C211" s="322"/>
      <c r="D211" s="808" t="s">
        <v>51</v>
      </c>
      <c r="E211" s="808"/>
      <c r="F211" s="79" t="s">
        <v>144</v>
      </c>
      <c r="G211" s="238">
        <v>1165245880</v>
      </c>
      <c r="H211" s="238"/>
      <c r="I211" s="238"/>
      <c r="J211" s="811" t="s">
        <v>309</v>
      </c>
      <c r="K211" s="811"/>
      <c r="L211" s="846" t="s">
        <v>310</v>
      </c>
      <c r="M211" s="813"/>
      <c r="N211" s="112">
        <v>923770253.59000003</v>
      </c>
      <c r="O211" s="115">
        <f>141.05/111.82</f>
        <v>1.2614022536218925</v>
      </c>
      <c r="P211" s="110" t="s">
        <v>311</v>
      </c>
      <c r="Q211" s="814">
        <f t="shared" si="13"/>
        <v>923770253.82204878</v>
      </c>
      <c r="R211" s="815"/>
      <c r="S211" s="382" t="s">
        <v>226</v>
      </c>
      <c r="T211" s="382"/>
      <c r="U211" s="382"/>
    </row>
    <row r="212" spans="2:21" ht="15" customHeight="1" x14ac:dyDescent="0.25">
      <c r="B212" s="320" t="s">
        <v>229</v>
      </c>
      <c r="C212" s="322"/>
      <c r="D212" s="808" t="s">
        <v>51</v>
      </c>
      <c r="E212" s="808"/>
      <c r="F212" s="79" t="s">
        <v>144</v>
      </c>
      <c r="G212" s="238">
        <v>1170615677</v>
      </c>
      <c r="H212" s="238"/>
      <c r="I212" s="238"/>
      <c r="J212" s="811" t="s">
        <v>369</v>
      </c>
      <c r="K212" s="811"/>
      <c r="L212" s="846" t="s">
        <v>359</v>
      </c>
      <c r="M212" s="813"/>
      <c r="N212" s="112">
        <v>923770253.59000003</v>
      </c>
      <c r="O212" s="115">
        <f>141.7/111.82</f>
        <v>1.2672151672330532</v>
      </c>
      <c r="P212" s="110" t="s">
        <v>260</v>
      </c>
      <c r="Q212" s="814">
        <f t="shared" si="13"/>
        <v>923770254.07297099</v>
      </c>
      <c r="R212" s="815"/>
      <c r="S212" s="382" t="s">
        <v>226</v>
      </c>
      <c r="T212" s="382"/>
      <c r="U212" s="382"/>
    </row>
    <row r="213" spans="2:21" ht="15" customHeight="1" x14ac:dyDescent="0.25">
      <c r="B213" s="320" t="s">
        <v>230</v>
      </c>
      <c r="C213" s="322"/>
      <c r="D213" s="759" t="s">
        <v>51</v>
      </c>
      <c r="E213" s="760"/>
      <c r="F213" s="79" t="s">
        <v>144</v>
      </c>
      <c r="G213" s="238">
        <v>1173589718</v>
      </c>
      <c r="H213" s="238"/>
      <c r="I213" s="238"/>
      <c r="J213" s="811" t="s">
        <v>370</v>
      </c>
      <c r="K213" s="811"/>
      <c r="L213" s="846" t="s">
        <v>371</v>
      </c>
      <c r="M213" s="813"/>
      <c r="N213" s="112">
        <v>923770253.59000003</v>
      </c>
      <c r="O213" s="115">
        <f>142.06/111.82</f>
        <v>1.2704346270792346</v>
      </c>
      <c r="P213" s="110" t="s">
        <v>372</v>
      </c>
      <c r="Q213" s="814">
        <f t="shared" si="13"/>
        <v>923770253.88399255</v>
      </c>
      <c r="R213" s="815"/>
      <c r="S213" s="382" t="s">
        <v>226</v>
      </c>
      <c r="T213" s="382"/>
      <c r="U213" s="382"/>
    </row>
    <row r="214" spans="2:21" ht="15" customHeight="1" x14ac:dyDescent="0.25">
      <c r="B214" s="320" t="s">
        <v>231</v>
      </c>
      <c r="C214" s="322"/>
      <c r="D214" s="808" t="s">
        <v>51</v>
      </c>
      <c r="E214" s="808"/>
      <c r="F214" s="79" t="s">
        <v>144</v>
      </c>
      <c r="G214" s="238">
        <v>1175407188</v>
      </c>
      <c r="H214" s="238"/>
      <c r="I214" s="238"/>
      <c r="J214" s="811" t="s">
        <v>377</v>
      </c>
      <c r="K214" s="811"/>
      <c r="L214" s="846" t="s">
        <v>378</v>
      </c>
      <c r="M214" s="813"/>
      <c r="N214" s="112">
        <v>923770253.59000003</v>
      </c>
      <c r="O214" s="115">
        <f>142.28/111.82</f>
        <v>1.272402074763012</v>
      </c>
      <c r="P214" s="110" t="s">
        <v>379</v>
      </c>
      <c r="Q214" s="814">
        <f t="shared" si="13"/>
        <v>923770254.16193414</v>
      </c>
      <c r="R214" s="815"/>
      <c r="S214" s="382" t="s">
        <v>226</v>
      </c>
      <c r="T214" s="382"/>
      <c r="U214" s="382"/>
    </row>
    <row r="215" spans="2:21" ht="15.75" customHeight="1" x14ac:dyDescent="0.25">
      <c r="B215" s="320" t="s">
        <v>232</v>
      </c>
      <c r="C215" s="322"/>
      <c r="D215" s="808" t="s">
        <v>51</v>
      </c>
      <c r="E215" s="808"/>
      <c r="F215" s="79" t="s">
        <v>144</v>
      </c>
      <c r="G215" s="238">
        <v>1173920167</v>
      </c>
      <c r="H215" s="238"/>
      <c r="I215" s="238"/>
      <c r="J215" s="811" t="s">
        <v>382</v>
      </c>
      <c r="K215" s="811"/>
      <c r="L215" s="846" t="s">
        <v>383</v>
      </c>
      <c r="M215" s="813"/>
      <c r="N215" s="112">
        <v>923770253.59000003</v>
      </c>
      <c r="O215" s="115">
        <f>142.1/111.82</f>
        <v>1.2707923448399214</v>
      </c>
      <c r="P215" s="110" t="s">
        <v>384</v>
      </c>
      <c r="Q215" s="814">
        <f t="shared" si="13"/>
        <v>923770253.86305404</v>
      </c>
      <c r="R215" s="815"/>
      <c r="S215" s="382" t="s">
        <v>226</v>
      </c>
      <c r="T215" s="382"/>
      <c r="U215" s="382"/>
    </row>
    <row r="216" spans="2:21" ht="15.75" customHeight="1" x14ac:dyDescent="0.25">
      <c r="B216" s="320" t="s">
        <v>234</v>
      </c>
      <c r="C216" s="322"/>
      <c r="D216" s="808" t="s">
        <v>51</v>
      </c>
      <c r="E216" s="808"/>
      <c r="F216" s="79" t="s">
        <v>144</v>
      </c>
      <c r="G216" s="238">
        <v>1177224657</v>
      </c>
      <c r="H216" s="238"/>
      <c r="I216" s="238"/>
      <c r="J216" s="811" t="s">
        <v>394</v>
      </c>
      <c r="K216" s="811"/>
      <c r="L216" s="846" t="s">
        <v>397</v>
      </c>
      <c r="M216" s="813"/>
      <c r="N216" s="112">
        <v>923770253.59000003</v>
      </c>
      <c r="O216" s="115">
        <f>142.5/111.82</f>
        <v>1.2743695224467895</v>
      </c>
      <c r="P216" s="110" t="s">
        <v>398</v>
      </c>
      <c r="Q216" s="814">
        <f t="shared" si="13"/>
        <v>923770253.65431583</v>
      </c>
      <c r="R216" s="815"/>
      <c r="S216" s="382" t="s">
        <v>836</v>
      </c>
      <c r="T216" s="382"/>
      <c r="U216" s="382"/>
    </row>
    <row r="217" spans="2:21" ht="15.75" customHeight="1" x14ac:dyDescent="0.25">
      <c r="B217" s="320" t="s">
        <v>236</v>
      </c>
      <c r="C217" s="322"/>
      <c r="D217" s="808" t="s">
        <v>51</v>
      </c>
      <c r="E217" s="808"/>
      <c r="F217" s="79" t="s">
        <v>144</v>
      </c>
      <c r="G217" s="238">
        <v>1177224657</v>
      </c>
      <c r="H217" s="238"/>
      <c r="I217" s="238"/>
      <c r="J217" s="811" t="s">
        <v>399</v>
      </c>
      <c r="K217" s="811"/>
      <c r="L217" s="846" t="s">
        <v>397</v>
      </c>
      <c r="M217" s="813"/>
      <c r="N217" s="112">
        <v>923770253.59000003</v>
      </c>
      <c r="O217" s="115">
        <f>142.5/111.82</f>
        <v>1.2743695224467895</v>
      </c>
      <c r="P217" s="110" t="s">
        <v>400</v>
      </c>
      <c r="Q217" s="814">
        <f t="shared" si="13"/>
        <v>923770253.65431583</v>
      </c>
      <c r="R217" s="815"/>
      <c r="S217" s="382" t="s">
        <v>226</v>
      </c>
      <c r="T217" s="382"/>
      <c r="U217" s="382"/>
    </row>
    <row r="218" spans="2:21" ht="56.25" customHeight="1" x14ac:dyDescent="0.25">
      <c r="B218" s="320" t="s">
        <v>239</v>
      </c>
      <c r="C218" s="322"/>
      <c r="D218" s="808" t="s">
        <v>51</v>
      </c>
      <c r="E218" s="808"/>
      <c r="F218" s="79" t="s">
        <v>144</v>
      </c>
      <c r="G218" s="238">
        <v>1178629066</v>
      </c>
      <c r="H218" s="238"/>
      <c r="I218" s="238"/>
      <c r="J218" s="811" t="s">
        <v>403</v>
      </c>
      <c r="K218" s="811"/>
      <c r="L218" s="838">
        <v>43431</v>
      </c>
      <c r="M218" s="813"/>
      <c r="N218" s="112">
        <v>923770253.59000003</v>
      </c>
      <c r="O218" s="115">
        <f>142.67/111.82</f>
        <v>1.2758898229297084</v>
      </c>
      <c r="P218" s="110" t="s">
        <v>400</v>
      </c>
      <c r="Q218" s="814">
        <f t="shared" si="13"/>
        <v>923770254.15378153</v>
      </c>
      <c r="R218" s="815"/>
      <c r="S218" s="382" t="s">
        <v>226</v>
      </c>
      <c r="T218" s="382"/>
      <c r="U218" s="382"/>
    </row>
    <row r="219" spans="2:21" ht="20.25" customHeight="1" x14ac:dyDescent="0.25">
      <c r="B219" s="320" t="s">
        <v>242</v>
      </c>
      <c r="C219" s="322"/>
      <c r="D219" s="808" t="s">
        <v>51</v>
      </c>
      <c r="E219" s="808"/>
      <c r="F219" s="79" t="s">
        <v>144</v>
      </c>
      <c r="G219" s="238">
        <v>1180033474</v>
      </c>
      <c r="H219" s="238"/>
      <c r="I219" s="238"/>
      <c r="J219" s="811" t="s">
        <v>411</v>
      </c>
      <c r="K219" s="811"/>
      <c r="L219" s="812">
        <v>43445</v>
      </c>
      <c r="M219" s="813"/>
      <c r="N219" s="112">
        <v>923770253.59000003</v>
      </c>
      <c r="O219" s="115">
        <f>142.84/111.82</f>
        <v>1.2774101234126276</v>
      </c>
      <c r="P219" s="110" t="s">
        <v>410</v>
      </c>
      <c r="Q219" s="814">
        <f>+G219/O219</f>
        <v>923770253.86922419</v>
      </c>
      <c r="R219" s="815"/>
      <c r="S219" s="382" t="s">
        <v>226</v>
      </c>
      <c r="T219" s="382"/>
      <c r="U219" s="382"/>
    </row>
    <row r="220" spans="2:21" ht="50.25" customHeight="1" x14ac:dyDescent="0.25">
      <c r="B220" s="320" t="s">
        <v>321</v>
      </c>
      <c r="C220" s="322"/>
      <c r="D220" s="808" t="s">
        <v>51</v>
      </c>
      <c r="E220" s="808"/>
      <c r="F220" s="79" t="s">
        <v>144</v>
      </c>
      <c r="G220" s="238">
        <v>1180033474</v>
      </c>
      <c r="H220" s="238"/>
      <c r="I220" s="238"/>
      <c r="J220" s="811" t="s">
        <v>412</v>
      </c>
      <c r="K220" s="811"/>
      <c r="L220" s="812">
        <v>43445</v>
      </c>
      <c r="M220" s="813"/>
      <c r="N220" s="112">
        <v>923770253.59000003</v>
      </c>
      <c r="O220" s="115">
        <f>142.84/111.82</f>
        <v>1.2774101234126276</v>
      </c>
      <c r="P220" s="110" t="s">
        <v>410</v>
      </c>
      <c r="Q220" s="814">
        <f t="shared" ref="Q220" si="14">+G220/O220</f>
        <v>923770253.86922419</v>
      </c>
      <c r="R220" s="815"/>
      <c r="S220" s="382" t="s">
        <v>226</v>
      </c>
      <c r="T220" s="382"/>
      <c r="U220" s="382"/>
    </row>
    <row r="221" spans="2:21" ht="50.25" customHeight="1" x14ac:dyDescent="0.25">
      <c r="B221" s="320" t="s">
        <v>322</v>
      </c>
      <c r="C221" s="322"/>
      <c r="D221" s="808" t="s">
        <v>51</v>
      </c>
      <c r="E221" s="808"/>
      <c r="F221" s="79" t="s">
        <v>144</v>
      </c>
      <c r="G221" s="238">
        <v>1190690455</v>
      </c>
      <c r="H221" s="238"/>
      <c r="I221" s="238"/>
      <c r="J221" s="811" t="s">
        <v>421</v>
      </c>
      <c r="K221" s="811"/>
      <c r="L221" s="812">
        <v>43515</v>
      </c>
      <c r="M221" s="813"/>
      <c r="N221" s="112">
        <v>923770253.59000003</v>
      </c>
      <c r="O221" s="115">
        <f>100.6/78.05</f>
        <v>1.2889173606662396</v>
      </c>
      <c r="P221" s="110" t="s">
        <v>422</v>
      </c>
      <c r="Q221" s="814">
        <f t="shared" si="13"/>
        <v>923791153.20825052</v>
      </c>
      <c r="R221" s="815"/>
      <c r="S221" s="382" t="s">
        <v>226</v>
      </c>
      <c r="T221" s="382"/>
      <c r="U221" s="382"/>
    </row>
    <row r="222" spans="2:21" ht="43.5" customHeight="1" x14ac:dyDescent="0.25">
      <c r="B222" s="320" t="s">
        <v>323</v>
      </c>
      <c r="C222" s="322"/>
      <c r="D222" s="808" t="s">
        <v>51</v>
      </c>
      <c r="E222" s="808"/>
      <c r="F222" s="79" t="s">
        <v>144</v>
      </c>
      <c r="G222" s="238">
        <v>1197547273</v>
      </c>
      <c r="H222" s="238"/>
      <c r="I222" s="238"/>
      <c r="J222" s="811" t="s">
        <v>426</v>
      </c>
      <c r="K222" s="811"/>
      <c r="L222" s="812">
        <v>43544</v>
      </c>
      <c r="M222" s="813"/>
      <c r="N222" s="112">
        <v>923770253.59000003</v>
      </c>
      <c r="O222" s="115">
        <f>101.18/78.05</f>
        <v>1.2963484945547727</v>
      </c>
      <c r="P222" s="110" t="s">
        <v>427</v>
      </c>
      <c r="Q222" s="814">
        <f t="shared" si="13"/>
        <v>923784983.76803708</v>
      </c>
      <c r="R222" s="815"/>
      <c r="S222" s="382" t="s">
        <v>226</v>
      </c>
      <c r="T222" s="382"/>
      <c r="U222" s="382"/>
    </row>
    <row r="223" spans="2:21" ht="34.5" customHeight="1" x14ac:dyDescent="0.25">
      <c r="B223" s="320" t="s">
        <v>324</v>
      </c>
      <c r="C223" s="322"/>
      <c r="D223" s="808" t="s">
        <v>51</v>
      </c>
      <c r="E223" s="808"/>
      <c r="F223" s="79" t="s">
        <v>144</v>
      </c>
      <c r="G223" s="238">
        <v>1202759891</v>
      </c>
      <c r="H223" s="238"/>
      <c r="I223" s="238"/>
      <c r="J223" s="811" t="s">
        <v>482</v>
      </c>
      <c r="K223" s="811"/>
      <c r="L223" s="812">
        <v>43580</v>
      </c>
      <c r="M223" s="813"/>
      <c r="N223" s="112">
        <v>923770253.59000003</v>
      </c>
      <c r="O223" s="115">
        <f>101.62/78.05</f>
        <v>1.3019859064702115</v>
      </c>
      <c r="P223" s="110" t="s">
        <v>429</v>
      </c>
      <c r="Q223" s="814">
        <f t="shared" si="13"/>
        <v>923788717.6987797</v>
      </c>
      <c r="R223" s="815"/>
      <c r="S223" s="382" t="s">
        <v>226</v>
      </c>
      <c r="T223" s="382"/>
      <c r="U223" s="382"/>
    </row>
    <row r="224" spans="2:21" ht="61.5" customHeight="1" x14ac:dyDescent="0.25">
      <c r="B224" s="320" t="s">
        <v>325</v>
      </c>
      <c r="C224" s="322"/>
      <c r="D224" s="808" t="s">
        <v>51</v>
      </c>
      <c r="E224" s="808"/>
      <c r="F224" s="79" t="s">
        <v>144</v>
      </c>
      <c r="G224" s="238">
        <v>1208653662.2483025</v>
      </c>
      <c r="H224" s="238"/>
      <c r="I224" s="238"/>
      <c r="J224" s="490" t="s">
        <v>504</v>
      </c>
      <c r="K224" s="490"/>
      <c r="L224" s="824">
        <v>43612</v>
      </c>
      <c r="M224" s="824"/>
      <c r="N224" s="112">
        <v>923770254</v>
      </c>
      <c r="O224" s="115">
        <f>102.12/78.05</f>
        <v>1.3083920563741192</v>
      </c>
      <c r="P224" s="110" t="s">
        <v>483</v>
      </c>
      <c r="Q224" s="814">
        <f t="shared" si="13"/>
        <v>923770254.00000012</v>
      </c>
      <c r="R224" s="815"/>
      <c r="S224" s="825" t="s">
        <v>542</v>
      </c>
      <c r="T224" s="826"/>
      <c r="U224" s="827"/>
    </row>
    <row r="225" spans="2:21" ht="27" customHeight="1" x14ac:dyDescent="0.25">
      <c r="B225" s="320" t="s">
        <v>837</v>
      </c>
      <c r="C225" s="322"/>
      <c r="D225" s="808" t="s">
        <v>51</v>
      </c>
      <c r="E225" s="808"/>
      <c r="F225" s="79" t="s">
        <v>144</v>
      </c>
      <c r="G225" s="238">
        <v>1208653662.2483025</v>
      </c>
      <c r="H225" s="238"/>
      <c r="I225" s="238"/>
      <c r="J225" s="490"/>
      <c r="K225" s="490"/>
      <c r="L225" s="824"/>
      <c r="M225" s="824"/>
      <c r="N225" s="112">
        <v>923770254</v>
      </c>
      <c r="O225" s="115">
        <f t="shared" ref="O225:O226" si="15">102.12/78.05</f>
        <v>1.3083920563741192</v>
      </c>
      <c r="P225" s="110" t="s">
        <v>483</v>
      </c>
      <c r="Q225" s="814">
        <f t="shared" si="13"/>
        <v>923770254.00000012</v>
      </c>
      <c r="R225" s="815"/>
      <c r="S225" s="828"/>
      <c r="T225" s="829"/>
      <c r="U225" s="830"/>
    </row>
    <row r="226" spans="2:21" ht="27" customHeight="1" x14ac:dyDescent="0.25">
      <c r="B226" s="320" t="s">
        <v>838</v>
      </c>
      <c r="C226" s="322"/>
      <c r="D226" s="808" t="s">
        <v>51</v>
      </c>
      <c r="E226" s="808"/>
      <c r="F226" s="79" t="s">
        <v>144</v>
      </c>
      <c r="G226" s="238">
        <v>1104224629.5033953</v>
      </c>
      <c r="H226" s="238"/>
      <c r="I226" s="238"/>
      <c r="J226" s="490"/>
      <c r="K226" s="490"/>
      <c r="L226" s="824"/>
      <c r="M226" s="824"/>
      <c r="N226" s="112">
        <v>852687174</v>
      </c>
      <c r="O226" s="115">
        <f t="shared" si="15"/>
        <v>1.3083920563741192</v>
      </c>
      <c r="P226" s="110" t="s">
        <v>483</v>
      </c>
      <c r="Q226" s="814">
        <f t="shared" si="13"/>
        <v>843955467.41813552</v>
      </c>
      <c r="R226" s="815"/>
      <c r="S226" s="831"/>
      <c r="T226" s="832"/>
      <c r="U226" s="833"/>
    </row>
    <row r="227" spans="2:21" ht="15.75" customHeight="1" x14ac:dyDescent="0.25">
      <c r="B227" s="320" t="s">
        <v>839</v>
      </c>
      <c r="C227" s="322"/>
      <c r="D227" s="808" t="s">
        <v>51</v>
      </c>
      <c r="E227" s="808"/>
      <c r="F227" s="79" t="s">
        <v>144</v>
      </c>
      <c r="G227" s="238">
        <v>11552029.939495197</v>
      </c>
      <c r="H227" s="238"/>
      <c r="I227" s="238"/>
      <c r="J227" s="811" t="s">
        <v>840</v>
      </c>
      <c r="K227" s="811"/>
      <c r="L227" s="834">
        <v>43748</v>
      </c>
      <c r="M227" s="835"/>
      <c r="N227" s="112"/>
      <c r="O227" s="115">
        <f>103.26/78.05</f>
        <v>1.322998078155029</v>
      </c>
      <c r="P227" s="110" t="s">
        <v>547</v>
      </c>
      <c r="Q227" s="814">
        <f t="shared" si="13"/>
        <v>8731705.7599999998</v>
      </c>
      <c r="R227" s="815"/>
      <c r="S227" s="382" t="s">
        <v>841</v>
      </c>
      <c r="T227" s="382"/>
      <c r="U227" s="382"/>
    </row>
    <row r="228" spans="2:21" ht="15.75" x14ac:dyDescent="0.25">
      <c r="B228" s="320" t="s">
        <v>511</v>
      </c>
      <c r="C228" s="322"/>
      <c r="D228" s="808" t="s">
        <v>51</v>
      </c>
      <c r="E228" s="808"/>
      <c r="F228" s="79" t="s">
        <v>144</v>
      </c>
      <c r="G228" s="238">
        <v>1128103492.4694428</v>
      </c>
      <c r="H228" s="238"/>
      <c r="I228" s="238"/>
      <c r="J228" s="811" t="s">
        <v>512</v>
      </c>
      <c r="K228" s="811"/>
      <c r="L228" s="834">
        <v>43748</v>
      </c>
      <c r="M228" s="835"/>
      <c r="N228" s="112">
        <v>852687174</v>
      </c>
      <c r="O228" s="115">
        <f>103.26/78.05</f>
        <v>1.322998078155029</v>
      </c>
      <c r="P228" s="110" t="s">
        <v>547</v>
      </c>
      <c r="Q228" s="814">
        <f t="shared" si="13"/>
        <v>852687174</v>
      </c>
      <c r="R228" s="815"/>
      <c r="S228" s="825" t="s">
        <v>548</v>
      </c>
      <c r="T228" s="826"/>
      <c r="U228" s="827"/>
    </row>
    <row r="229" spans="2:21" ht="15.75" x14ac:dyDescent="0.25">
      <c r="B229" s="320" t="s">
        <v>543</v>
      </c>
      <c r="C229" s="322"/>
      <c r="D229" s="808" t="s">
        <v>51</v>
      </c>
      <c r="E229" s="808"/>
      <c r="F229" s="79" t="s">
        <v>144</v>
      </c>
      <c r="G229" s="238">
        <v>1128103492.4694428</v>
      </c>
      <c r="H229" s="238"/>
      <c r="I229" s="238"/>
      <c r="J229" s="811" t="s">
        <v>544</v>
      </c>
      <c r="K229" s="811"/>
      <c r="L229" s="834">
        <v>43748</v>
      </c>
      <c r="M229" s="835"/>
      <c r="N229" s="112">
        <v>852687174</v>
      </c>
      <c r="O229" s="115">
        <f t="shared" ref="O229:O233" si="16">103.26/78.05</f>
        <v>1.322998078155029</v>
      </c>
      <c r="P229" s="110" t="s">
        <v>547</v>
      </c>
      <c r="Q229" s="814">
        <f t="shared" si="13"/>
        <v>852687174</v>
      </c>
      <c r="R229" s="815"/>
      <c r="S229" s="828"/>
      <c r="T229" s="829"/>
      <c r="U229" s="830"/>
    </row>
    <row r="230" spans="2:21" ht="15" customHeight="1" x14ac:dyDescent="0.25">
      <c r="B230" s="320" t="s">
        <v>545</v>
      </c>
      <c r="C230" s="322"/>
      <c r="D230" s="808" t="s">
        <v>51</v>
      </c>
      <c r="E230" s="808"/>
      <c r="F230" s="79" t="s">
        <v>144</v>
      </c>
      <c r="G230" s="238">
        <v>1128103492.4694428</v>
      </c>
      <c r="H230" s="238"/>
      <c r="I230" s="238"/>
      <c r="J230" s="811" t="s">
        <v>546</v>
      </c>
      <c r="K230" s="811"/>
      <c r="L230" s="834">
        <v>43748</v>
      </c>
      <c r="M230" s="835"/>
      <c r="N230" s="112">
        <v>852687174</v>
      </c>
      <c r="O230" s="115">
        <f t="shared" si="16"/>
        <v>1.322998078155029</v>
      </c>
      <c r="P230" s="110" t="s">
        <v>547</v>
      </c>
      <c r="Q230" s="814">
        <f t="shared" si="13"/>
        <v>852687174</v>
      </c>
      <c r="R230" s="815"/>
      <c r="S230" s="828"/>
      <c r="T230" s="829"/>
      <c r="U230" s="830"/>
    </row>
    <row r="231" spans="2:21" ht="15" customHeight="1" x14ac:dyDescent="0.25">
      <c r="B231" s="320" t="s">
        <v>549</v>
      </c>
      <c r="C231" s="322"/>
      <c r="D231" s="808" t="s">
        <v>51</v>
      </c>
      <c r="E231" s="808"/>
      <c r="F231" s="79" t="s">
        <v>144</v>
      </c>
      <c r="G231" s="238">
        <v>1128103492.4694428</v>
      </c>
      <c r="H231" s="238"/>
      <c r="I231" s="238"/>
      <c r="J231" s="811" t="s">
        <v>550</v>
      </c>
      <c r="K231" s="811"/>
      <c r="L231" s="834">
        <v>43748</v>
      </c>
      <c r="M231" s="835"/>
      <c r="N231" s="112">
        <v>852687174</v>
      </c>
      <c r="O231" s="115">
        <f t="shared" si="16"/>
        <v>1.322998078155029</v>
      </c>
      <c r="P231" s="110" t="s">
        <v>547</v>
      </c>
      <c r="Q231" s="814">
        <f t="shared" si="13"/>
        <v>852687174</v>
      </c>
      <c r="R231" s="815"/>
      <c r="S231" s="828"/>
      <c r="T231" s="829"/>
      <c r="U231" s="830"/>
    </row>
    <row r="232" spans="2:21" ht="15" customHeight="1" x14ac:dyDescent="0.25">
      <c r="B232" s="320" t="s">
        <v>551</v>
      </c>
      <c r="C232" s="322"/>
      <c r="D232" s="808" t="s">
        <v>51</v>
      </c>
      <c r="E232" s="808"/>
      <c r="F232" s="79" t="s">
        <v>144</v>
      </c>
      <c r="G232" s="238">
        <v>1128103492.4694428</v>
      </c>
      <c r="H232" s="238"/>
      <c r="I232" s="238"/>
      <c r="J232" s="811" t="s">
        <v>552</v>
      </c>
      <c r="K232" s="811"/>
      <c r="L232" s="834">
        <v>43748</v>
      </c>
      <c r="M232" s="835"/>
      <c r="N232" s="112">
        <v>852687174</v>
      </c>
      <c r="O232" s="115">
        <f t="shared" si="16"/>
        <v>1.322998078155029</v>
      </c>
      <c r="P232" s="110" t="s">
        <v>547</v>
      </c>
      <c r="Q232" s="814">
        <f t="shared" si="13"/>
        <v>852687174</v>
      </c>
      <c r="R232" s="815"/>
      <c r="S232" s="828"/>
      <c r="T232" s="829"/>
      <c r="U232" s="830"/>
    </row>
    <row r="233" spans="2:21" ht="15" customHeight="1" x14ac:dyDescent="0.25">
      <c r="B233" s="320" t="s">
        <v>842</v>
      </c>
      <c r="C233" s="322"/>
      <c r="D233" s="808" t="s">
        <v>51</v>
      </c>
      <c r="E233" s="808"/>
      <c r="F233" s="79" t="s">
        <v>144</v>
      </c>
      <c r="G233" s="238">
        <f>142220.912723917</f>
        <v>142220.91272391699</v>
      </c>
      <c r="H233" s="238"/>
      <c r="I233" s="238"/>
      <c r="J233" s="811"/>
      <c r="K233" s="811"/>
      <c r="L233" s="834">
        <v>43748</v>
      </c>
      <c r="M233" s="835"/>
      <c r="N233" s="112"/>
      <c r="O233" s="115">
        <f t="shared" si="16"/>
        <v>1.322998078155029</v>
      </c>
      <c r="P233" s="110" t="s">
        <v>547</v>
      </c>
      <c r="Q233" s="814">
        <f t="shared" si="13"/>
        <v>107498.95640230215</v>
      </c>
      <c r="R233" s="815"/>
      <c r="S233" s="831"/>
      <c r="T233" s="832"/>
      <c r="U233" s="833"/>
    </row>
    <row r="234" spans="2:21" ht="15" hidden="1" customHeight="1" x14ac:dyDescent="0.25">
      <c r="B234" s="320" t="s">
        <v>843</v>
      </c>
      <c r="C234" s="322"/>
      <c r="D234" s="808" t="s">
        <v>51</v>
      </c>
      <c r="E234" s="808"/>
      <c r="F234" s="79" t="s">
        <v>144</v>
      </c>
      <c r="G234" s="238">
        <v>1134002930</v>
      </c>
      <c r="H234" s="238"/>
      <c r="I234" s="238"/>
      <c r="J234" s="811" t="s">
        <v>844</v>
      </c>
      <c r="K234" s="811"/>
      <c r="L234" s="812">
        <v>43844</v>
      </c>
      <c r="M234" s="813"/>
      <c r="N234" s="112">
        <v>852687174</v>
      </c>
      <c r="O234" s="115">
        <f>103.8/78.05</f>
        <v>1.3299167200512492</v>
      </c>
      <c r="P234" s="110" t="s">
        <v>560</v>
      </c>
      <c r="Q234" s="814">
        <f t="shared" si="13"/>
        <v>852687174.24373794</v>
      </c>
      <c r="R234" s="815"/>
      <c r="S234" s="382" t="s">
        <v>845</v>
      </c>
      <c r="T234" s="382"/>
      <c r="U234" s="382"/>
    </row>
    <row r="235" spans="2:21" ht="15" hidden="1" customHeight="1" x14ac:dyDescent="0.25">
      <c r="B235" s="320" t="s">
        <v>846</v>
      </c>
      <c r="C235" s="322"/>
      <c r="D235" s="808" t="s">
        <v>51</v>
      </c>
      <c r="E235" s="808"/>
      <c r="F235" s="79" t="s">
        <v>144</v>
      </c>
      <c r="G235" s="238">
        <v>1139221904.97</v>
      </c>
      <c r="H235" s="238"/>
      <c r="I235" s="238"/>
      <c r="J235" s="811" t="s">
        <v>847</v>
      </c>
      <c r="K235" s="811"/>
      <c r="L235" s="812">
        <v>43893</v>
      </c>
      <c r="M235" s="813"/>
      <c r="N235" s="112">
        <v>852687174</v>
      </c>
      <c r="O235" s="115">
        <f>104.24/78.05</f>
        <v>1.3355541319666879</v>
      </c>
      <c r="P235" s="110" t="s">
        <v>848</v>
      </c>
      <c r="Q235" s="814">
        <f t="shared" si="13"/>
        <v>852995679.99720371</v>
      </c>
      <c r="R235" s="815"/>
      <c r="S235" s="382" t="s">
        <v>849</v>
      </c>
      <c r="T235" s="382"/>
      <c r="U235" s="382"/>
    </row>
    <row r="236" spans="2:21" ht="21.75" hidden="1" customHeight="1" x14ac:dyDescent="0.25">
      <c r="B236" s="320" t="s">
        <v>850</v>
      </c>
      <c r="C236" s="322"/>
      <c r="D236" s="808" t="s">
        <v>51</v>
      </c>
      <c r="E236" s="808"/>
      <c r="F236" s="79" t="s">
        <v>144</v>
      </c>
      <c r="G236" s="238">
        <v>1146457297</v>
      </c>
      <c r="H236" s="238"/>
      <c r="I236" s="238"/>
      <c r="J236" s="811" t="s">
        <v>851</v>
      </c>
      <c r="K236" s="811"/>
      <c r="L236" s="812">
        <v>43906</v>
      </c>
      <c r="M236" s="813"/>
      <c r="N236" s="112">
        <v>852687174</v>
      </c>
      <c r="O236" s="115">
        <f>104.94/78.05</f>
        <v>1.3445227418321588</v>
      </c>
      <c r="P236" s="110" t="s">
        <v>852</v>
      </c>
      <c r="Q236" s="814">
        <f t="shared" si="13"/>
        <v>852687173.91700017</v>
      </c>
      <c r="R236" s="815"/>
      <c r="S236" s="382" t="s">
        <v>853</v>
      </c>
      <c r="T236" s="382"/>
      <c r="U236" s="382"/>
    </row>
    <row r="237" spans="2:21" ht="12.75" hidden="1" customHeight="1" x14ac:dyDescent="0.25">
      <c r="B237" s="320" t="s">
        <v>854</v>
      </c>
      <c r="C237" s="322"/>
      <c r="D237" s="808" t="s">
        <v>51</v>
      </c>
      <c r="E237" s="808"/>
      <c r="F237" s="79" t="s">
        <v>144</v>
      </c>
      <c r="G237" s="238">
        <v>1159384899</v>
      </c>
      <c r="H237" s="238"/>
      <c r="I237" s="238"/>
      <c r="J237" s="811" t="s">
        <v>855</v>
      </c>
      <c r="K237" s="811"/>
      <c r="L237" s="812">
        <v>43935</v>
      </c>
      <c r="M237" s="813"/>
      <c r="N237" s="112">
        <v>852687174</v>
      </c>
      <c r="O237" s="115">
        <f>105.53/78.05</f>
        <v>1.35208199871877</v>
      </c>
      <c r="P237" s="110" t="s">
        <v>856</v>
      </c>
      <c r="Q237" s="814">
        <f t="shared" si="13"/>
        <v>857481203.13607502</v>
      </c>
      <c r="R237" s="815"/>
      <c r="S237" s="382" t="s">
        <v>857</v>
      </c>
      <c r="T237" s="382"/>
      <c r="U237" s="382"/>
    </row>
    <row r="238" spans="2:21" ht="15.75" x14ac:dyDescent="0.25">
      <c r="B238" s="320" t="s">
        <v>858</v>
      </c>
      <c r="C238" s="322"/>
      <c r="D238" s="808" t="s">
        <v>51</v>
      </c>
      <c r="E238" s="808"/>
      <c r="F238" s="79" t="s">
        <v>144</v>
      </c>
      <c r="G238" s="238">
        <v>1154760208.74</v>
      </c>
      <c r="H238" s="238"/>
      <c r="I238" s="238"/>
      <c r="J238" s="811" t="s">
        <v>859</v>
      </c>
      <c r="K238" s="811"/>
      <c r="L238" s="812">
        <v>43973</v>
      </c>
      <c r="M238" s="813"/>
      <c r="N238" s="112">
        <v>852687174</v>
      </c>
      <c r="O238" s="115">
        <f>[25]IPC!$S$13/78.05</f>
        <v>1.3542600896860988</v>
      </c>
      <c r="P238" s="110" t="s">
        <v>860</v>
      </c>
      <c r="Q238" s="814">
        <f t="shared" si="13"/>
        <v>852687174.00337744</v>
      </c>
      <c r="R238" s="815"/>
      <c r="S238" s="382" t="s">
        <v>861</v>
      </c>
      <c r="T238" s="382"/>
      <c r="U238" s="382"/>
    </row>
    <row r="239" spans="2:21" ht="15.75" x14ac:dyDescent="0.25">
      <c r="B239" s="320" t="s">
        <v>862</v>
      </c>
      <c r="C239" s="322"/>
      <c r="D239" s="808" t="s">
        <v>51</v>
      </c>
      <c r="E239" s="808"/>
      <c r="F239" s="79" t="s">
        <v>144</v>
      </c>
      <c r="G239" s="208">
        <v>1151045748.27</v>
      </c>
      <c r="H239" s="130"/>
      <c r="I239" s="130"/>
      <c r="J239" s="811" t="s">
        <v>863</v>
      </c>
      <c r="K239" s="811"/>
      <c r="L239" s="812">
        <v>43998</v>
      </c>
      <c r="M239" s="813"/>
      <c r="N239" s="112">
        <v>852687174</v>
      </c>
      <c r="O239" s="115">
        <f>[25]IPC!$S$14/78.05</f>
        <v>1.3499039077514414</v>
      </c>
      <c r="P239" s="110" t="s">
        <v>864</v>
      </c>
      <c r="Q239" s="814">
        <f t="shared" si="13"/>
        <v>852687173.99841964</v>
      </c>
      <c r="R239" s="815"/>
      <c r="S239" s="382" t="s">
        <v>865</v>
      </c>
      <c r="T239" s="382"/>
      <c r="U239" s="382"/>
    </row>
    <row r="240" spans="2:21" ht="15.75" x14ac:dyDescent="0.25">
      <c r="B240" s="320" t="s">
        <v>866</v>
      </c>
      <c r="C240" s="322"/>
      <c r="D240" s="808" t="s">
        <v>51</v>
      </c>
      <c r="E240" s="808"/>
      <c r="F240" s="79" t="s">
        <v>144</v>
      </c>
      <c r="G240" s="130">
        <v>625016441</v>
      </c>
      <c r="H240" s="130"/>
      <c r="I240" s="130"/>
      <c r="J240" s="811" t="s">
        <v>867</v>
      </c>
      <c r="K240" s="811"/>
      <c r="L240" s="812">
        <v>44026</v>
      </c>
      <c r="M240" s="813"/>
      <c r="N240" s="239">
        <v>464728334</v>
      </c>
      <c r="O240" s="115">
        <f>[25]IPC!$S$15/78.05</f>
        <v>1.3449071108263935</v>
      </c>
      <c r="P240" s="110" t="s">
        <v>868</v>
      </c>
      <c r="Q240" s="814">
        <f t="shared" si="13"/>
        <v>464728334.0006668</v>
      </c>
      <c r="R240" s="815"/>
      <c r="S240" s="382" t="s">
        <v>869</v>
      </c>
      <c r="T240" s="382"/>
      <c r="U240" s="382"/>
    </row>
    <row r="241" spans="1:24" ht="15" customHeight="1" x14ac:dyDescent="0.25">
      <c r="B241" s="191"/>
      <c r="C241" s="192"/>
      <c r="D241" s="240"/>
      <c r="E241" s="218"/>
      <c r="F241" s="79"/>
      <c r="G241" s="130"/>
      <c r="H241" s="130"/>
      <c r="I241" s="130"/>
      <c r="J241" s="214"/>
      <c r="K241" s="214"/>
      <c r="L241" s="219"/>
      <c r="M241" s="210"/>
      <c r="N241" s="239"/>
      <c r="O241" s="115"/>
      <c r="P241" s="110"/>
      <c r="Q241" s="205"/>
      <c r="R241" s="206"/>
      <c r="S241" s="195"/>
      <c r="T241" s="195"/>
      <c r="U241" s="195"/>
    </row>
    <row r="242" spans="1:24" ht="15" customHeight="1" x14ac:dyDescent="0.25">
      <c r="B242" s="191"/>
      <c r="C242" s="192"/>
      <c r="D242" s="240"/>
      <c r="E242" s="218"/>
      <c r="F242" s="79"/>
      <c r="G242" s="130"/>
      <c r="H242" s="130"/>
      <c r="I242" s="130"/>
      <c r="J242" s="214"/>
      <c r="K242" s="214"/>
      <c r="L242" s="219"/>
      <c r="M242" s="210"/>
      <c r="N242" s="239"/>
      <c r="O242" s="115"/>
      <c r="P242" s="110"/>
      <c r="Q242" s="205"/>
      <c r="R242" s="206"/>
      <c r="S242" s="195"/>
      <c r="T242" s="195"/>
      <c r="U242" s="195"/>
    </row>
    <row r="243" spans="1:24" ht="30" customHeight="1" x14ac:dyDescent="0.25">
      <c r="A243" s="241"/>
      <c r="B243" s="315" t="s">
        <v>870</v>
      </c>
      <c r="C243" s="316"/>
      <c r="D243" s="316"/>
      <c r="E243" s="317"/>
      <c r="F243" s="80"/>
      <c r="G243" s="242">
        <f>SUM(G202:G242)</f>
        <v>42330698834.179436</v>
      </c>
      <c r="H243" s="242"/>
      <c r="I243" s="242"/>
      <c r="J243" s="816"/>
      <c r="K243" s="816"/>
      <c r="L243" s="958"/>
      <c r="M243" s="959"/>
      <c r="N243" s="243">
        <f>SUM(N202:N242)</f>
        <v>32867460508.98</v>
      </c>
      <c r="O243" s="244"/>
      <c r="P243" s="245"/>
      <c r="Q243" s="817">
        <f>SUM(Q202:R242)</f>
        <v>32872724642.910583</v>
      </c>
      <c r="R243" s="818">
        <f>SUM(R202:T237)</f>
        <v>0</v>
      </c>
      <c r="S243" s="819">
        <f>+Q243-N243</f>
        <v>5264133.9305839539</v>
      </c>
      <c r="T243" s="313"/>
      <c r="U243" s="313"/>
    </row>
    <row r="244" spans="1:24" ht="14.25" customHeight="1" x14ac:dyDescent="0.25">
      <c r="B244" s="131"/>
      <c r="C244" s="82"/>
      <c r="D244" s="131"/>
      <c r="E244" s="131"/>
      <c r="F244" s="82"/>
      <c r="G244" s="130"/>
      <c r="H244" s="130"/>
      <c r="I244" s="130"/>
      <c r="J244" s="246"/>
      <c r="K244" s="246"/>
      <c r="L244" s="247"/>
      <c r="M244" s="248"/>
      <c r="N244" s="239"/>
      <c r="O244" s="249"/>
      <c r="P244" s="250"/>
      <c r="Q244" s="251"/>
      <c r="R244" s="251"/>
      <c r="S244" s="217"/>
      <c r="T244" s="217"/>
      <c r="U244" s="217"/>
    </row>
    <row r="245" spans="1:24" ht="14.25" customHeight="1" x14ac:dyDescent="0.25">
      <c r="B245" s="252" t="s">
        <v>871</v>
      </c>
      <c r="C245" s="217"/>
      <c r="D245" s="131"/>
      <c r="E245" s="131"/>
      <c r="F245" s="82"/>
      <c r="G245" s="130"/>
      <c r="H245" s="130"/>
      <c r="I245" s="130"/>
      <c r="J245" s="246"/>
      <c r="K245" s="246"/>
      <c r="L245" s="247"/>
      <c r="M245" s="248"/>
      <c r="N245" s="239"/>
      <c r="O245" s="249"/>
      <c r="P245" s="250"/>
      <c r="Q245" s="251"/>
      <c r="R245" s="251"/>
      <c r="S245" s="217"/>
      <c r="T245" s="217"/>
      <c r="U245" s="217"/>
    </row>
    <row r="246" spans="1:24" ht="14.25" customHeight="1" x14ac:dyDescent="0.25">
      <c r="B246" s="822" t="s">
        <v>872</v>
      </c>
      <c r="C246" s="823"/>
      <c r="D246" s="808" t="s">
        <v>51</v>
      </c>
      <c r="E246" s="808"/>
      <c r="F246" s="79" t="s">
        <v>144</v>
      </c>
      <c r="G246" s="238">
        <v>496102</v>
      </c>
      <c r="H246" s="238"/>
      <c r="I246" s="238"/>
      <c r="J246" s="811" t="s">
        <v>873</v>
      </c>
      <c r="K246" s="811"/>
      <c r="L246" s="812">
        <v>43432</v>
      </c>
      <c r="M246" s="813"/>
      <c r="N246" s="112"/>
      <c r="O246" s="115">
        <f>142.67/111.82</f>
        <v>1.2758898229297084</v>
      </c>
      <c r="P246" s="110" t="s">
        <v>400</v>
      </c>
      <c r="Q246" s="814">
        <f>+G246/O246</f>
        <v>388828.24448026915</v>
      </c>
      <c r="R246" s="815"/>
      <c r="S246" s="382" t="s">
        <v>402</v>
      </c>
      <c r="T246" s="382"/>
      <c r="U246" s="382"/>
    </row>
    <row r="247" spans="1:24" ht="14.25" customHeight="1" x14ac:dyDescent="0.25">
      <c r="B247" s="286" t="s">
        <v>874</v>
      </c>
      <c r="C247" s="288"/>
      <c r="D247" s="808" t="s">
        <v>51</v>
      </c>
      <c r="E247" s="808"/>
      <c r="F247" s="79" t="s">
        <v>144</v>
      </c>
      <c r="G247" s="238">
        <v>3773012.800566304</v>
      </c>
      <c r="H247" s="238"/>
      <c r="I247" s="238"/>
      <c r="J247" s="811" t="s">
        <v>875</v>
      </c>
      <c r="K247" s="811"/>
      <c r="L247" s="812">
        <v>43748</v>
      </c>
      <c r="M247" s="813"/>
      <c r="N247" s="112"/>
      <c r="O247" s="115">
        <f>103.26/111.82</f>
        <v>0.92344839921302102</v>
      </c>
      <c r="P247" s="110" t="s">
        <v>547</v>
      </c>
      <c r="Q247" s="820">
        <v>2851865.67</v>
      </c>
      <c r="R247" s="821"/>
      <c r="S247" s="382" t="s">
        <v>876</v>
      </c>
      <c r="T247" s="382"/>
      <c r="U247" s="382"/>
    </row>
    <row r="248" spans="1:24" ht="36" customHeight="1" x14ac:dyDescent="0.25">
      <c r="B248" s="286" t="s">
        <v>877</v>
      </c>
      <c r="C248" s="288"/>
      <c r="D248" s="808" t="s">
        <v>51</v>
      </c>
      <c r="E248" s="808"/>
      <c r="F248" s="79" t="s">
        <v>144</v>
      </c>
      <c r="G248" s="238">
        <v>389605</v>
      </c>
      <c r="H248" s="238"/>
      <c r="I248" s="238"/>
      <c r="J248" s="811"/>
      <c r="K248" s="811"/>
      <c r="L248" s="812">
        <v>43935</v>
      </c>
      <c r="M248" s="813"/>
      <c r="N248" s="213"/>
      <c r="O248" s="115">
        <f>105.53/78.05</f>
        <v>1.35208199871877</v>
      </c>
      <c r="P248" s="113" t="s">
        <v>856</v>
      </c>
      <c r="Q248" s="839">
        <f t="shared" ref="Q248" si="17">+G248/O248</f>
        <v>288151.90230266278</v>
      </c>
      <c r="R248" s="839"/>
      <c r="S248" s="382" t="s">
        <v>878</v>
      </c>
      <c r="T248" s="382"/>
      <c r="U248" s="382"/>
      <c r="X248" s="77"/>
    </row>
    <row r="249" spans="1:24" ht="14.25" customHeight="1" x14ac:dyDescent="0.25">
      <c r="A249" s="241"/>
      <c r="B249" s="315" t="s">
        <v>879</v>
      </c>
      <c r="C249" s="316"/>
      <c r="D249" s="316"/>
      <c r="E249" s="317"/>
      <c r="F249" s="80"/>
      <c r="G249" s="242">
        <f>SUM(G246:H248)</f>
        <v>4658719.8005663045</v>
      </c>
      <c r="H249" s="242"/>
      <c r="I249" s="242"/>
      <c r="J249" s="816"/>
      <c r="K249" s="816"/>
      <c r="L249" s="958"/>
      <c r="M249" s="959"/>
      <c r="N249" s="242">
        <f>SUM(N246:N248)</f>
        <v>0</v>
      </c>
      <c r="O249" s="242"/>
      <c r="P249" s="242"/>
      <c r="Q249" s="817">
        <f t="shared" ref="Q249:R249" si="18">SUM(Q246:R248)</f>
        <v>3528845.8167829318</v>
      </c>
      <c r="R249" s="818">
        <f t="shared" si="18"/>
        <v>0</v>
      </c>
      <c r="S249" s="819">
        <f>+Q249-N249</f>
        <v>3528845.8167829318</v>
      </c>
      <c r="T249" s="313"/>
      <c r="U249" s="313"/>
      <c r="X249" s="78"/>
    </row>
    <row r="250" spans="1:24" ht="14.25" customHeight="1" x14ac:dyDescent="0.25">
      <c r="A250" s="241"/>
      <c r="B250" s="315" t="s">
        <v>880</v>
      </c>
      <c r="C250" s="316"/>
      <c r="D250" s="316"/>
      <c r="E250" s="317"/>
      <c r="F250" s="80"/>
      <c r="G250" s="242">
        <f>+G243+G249</f>
        <v>42335357553.980003</v>
      </c>
      <c r="H250" s="242"/>
      <c r="I250" s="242"/>
      <c r="J250" s="816"/>
      <c r="K250" s="816"/>
      <c r="L250" s="958"/>
      <c r="M250" s="959"/>
      <c r="N250" s="242">
        <f>+N243+N249</f>
        <v>32867460508.98</v>
      </c>
      <c r="O250" s="242"/>
      <c r="P250" s="242"/>
      <c r="Q250" s="817">
        <f t="shared" ref="Q250:R250" si="19">+Q243+Q249</f>
        <v>32876253488.727367</v>
      </c>
      <c r="R250" s="818">
        <f t="shared" si="19"/>
        <v>0</v>
      </c>
      <c r="S250" s="819">
        <f>+Q250-N250</f>
        <v>8792979.7473678589</v>
      </c>
      <c r="T250" s="313"/>
      <c r="U250" s="313"/>
    </row>
    <row r="251" spans="1:24" ht="45" customHeight="1" x14ac:dyDescent="0.25">
      <c r="B251" s="217"/>
      <c r="C251" s="217"/>
      <c r="D251" s="131"/>
      <c r="E251" s="131"/>
      <c r="F251" s="82"/>
      <c r="G251" s="130"/>
      <c r="H251" s="130"/>
      <c r="I251" s="130"/>
      <c r="J251" s="246"/>
      <c r="K251" s="246"/>
      <c r="L251" s="247"/>
      <c r="M251" s="248"/>
      <c r="N251" s="239"/>
      <c r="O251" s="249"/>
      <c r="P251" s="250"/>
      <c r="Q251" s="251"/>
      <c r="R251" s="251"/>
      <c r="S251" s="217"/>
      <c r="T251" s="217"/>
      <c r="U251" s="217"/>
    </row>
    <row r="252" spans="1:24" ht="14.25" customHeight="1" x14ac:dyDescent="0.25">
      <c r="B252" s="217"/>
      <c r="C252" s="217"/>
      <c r="D252" s="131"/>
      <c r="E252" s="131"/>
      <c r="F252" s="82"/>
      <c r="G252" s="130"/>
      <c r="H252" s="130"/>
      <c r="I252" s="130"/>
      <c r="J252" s="246"/>
      <c r="K252" s="246"/>
      <c r="L252" s="247"/>
      <c r="M252" s="248"/>
      <c r="N252" s="239"/>
      <c r="O252" s="249"/>
      <c r="P252" s="250"/>
      <c r="Q252" s="251"/>
      <c r="R252" s="251"/>
      <c r="S252" s="217"/>
      <c r="T252" s="217"/>
      <c r="U252" s="217"/>
    </row>
    <row r="253" spans="1:24" ht="48" customHeight="1" x14ac:dyDescent="0.2"/>
    <row r="254" spans="1:24" ht="14.25" customHeight="1" x14ac:dyDescent="0.2">
      <c r="A254" s="1" t="s">
        <v>567</v>
      </c>
      <c r="B254" s="335" t="s">
        <v>312</v>
      </c>
      <c r="C254" s="335"/>
      <c r="D254" s="335"/>
      <c r="E254" s="335"/>
      <c r="F254" s="335"/>
      <c r="G254" s="335"/>
      <c r="H254" s="335"/>
      <c r="I254" s="335"/>
      <c r="J254" s="335"/>
      <c r="K254" s="335"/>
      <c r="L254" s="335"/>
      <c r="M254" s="335"/>
      <c r="N254" s="335"/>
      <c r="O254" s="335"/>
      <c r="P254" s="335"/>
      <c r="Q254" s="335"/>
      <c r="R254" s="335"/>
      <c r="S254" s="335"/>
      <c r="T254" s="335"/>
      <c r="U254" s="335"/>
    </row>
    <row r="255" spans="1:24" ht="14.25" customHeight="1" x14ac:dyDescent="0.2">
      <c r="B255" s="765" t="s">
        <v>131</v>
      </c>
      <c r="C255" s="765"/>
      <c r="D255" s="766" t="s">
        <v>132</v>
      </c>
      <c r="E255" s="766"/>
      <c r="F255" s="766" t="s">
        <v>133</v>
      </c>
      <c r="G255" s="767" t="s">
        <v>134</v>
      </c>
      <c r="H255" s="767"/>
      <c r="I255" s="767"/>
      <c r="J255" s="767"/>
      <c r="K255" s="767"/>
      <c r="L255" s="767"/>
      <c r="M255" s="767"/>
      <c r="N255" s="767" t="s">
        <v>135</v>
      </c>
      <c r="O255" s="767"/>
      <c r="P255" s="767"/>
      <c r="Q255" s="767"/>
      <c r="R255" s="767"/>
      <c r="S255" s="767" t="s">
        <v>97</v>
      </c>
      <c r="T255" s="767"/>
      <c r="U255" s="767"/>
    </row>
    <row r="256" spans="1:24" ht="14.25" customHeight="1" x14ac:dyDescent="0.2">
      <c r="B256" s="765"/>
      <c r="C256" s="765"/>
      <c r="D256" s="766"/>
      <c r="E256" s="766"/>
      <c r="F256" s="766"/>
      <c r="G256" s="768" t="s">
        <v>136</v>
      </c>
      <c r="H256" s="766"/>
      <c r="I256" s="766"/>
      <c r="J256" s="768" t="s">
        <v>137</v>
      </c>
      <c r="K256" s="768"/>
      <c r="L256" s="768" t="s">
        <v>790</v>
      </c>
      <c r="M256" s="768"/>
      <c r="N256" s="202" t="s">
        <v>138</v>
      </c>
      <c r="O256" s="28" t="s">
        <v>139</v>
      </c>
      <c r="P256" s="202" t="s">
        <v>140</v>
      </c>
      <c r="Q256" s="768" t="s">
        <v>141</v>
      </c>
      <c r="R256" s="768"/>
      <c r="S256" s="767"/>
      <c r="T256" s="767"/>
      <c r="U256" s="767"/>
    </row>
    <row r="257" spans="1:21" ht="14.25" customHeight="1" x14ac:dyDescent="0.2">
      <c r="B257" s="382" t="s">
        <v>142</v>
      </c>
      <c r="C257" s="382"/>
      <c r="D257" s="807" t="s">
        <v>22</v>
      </c>
      <c r="E257" s="808"/>
      <c r="F257" s="79" t="s">
        <v>144</v>
      </c>
      <c r="G257" s="809">
        <v>15367645546</v>
      </c>
      <c r="H257" s="809"/>
      <c r="I257" s="809"/>
      <c r="J257" s="490" t="s">
        <v>313</v>
      </c>
      <c r="K257" s="490"/>
      <c r="L257" s="807" t="s">
        <v>287</v>
      </c>
      <c r="M257" s="808"/>
      <c r="N257" s="215">
        <v>12478470154</v>
      </c>
      <c r="O257" s="59">
        <f>137.71/111.82</f>
        <v>1.2315328206045431</v>
      </c>
      <c r="P257" s="50" t="s">
        <v>233</v>
      </c>
      <c r="Q257" s="810">
        <f>+G257/O257</f>
        <v>12478470154.336794</v>
      </c>
      <c r="R257" s="810"/>
      <c r="S257" s="382" t="s">
        <v>226</v>
      </c>
      <c r="T257" s="382"/>
      <c r="U257" s="382"/>
    </row>
    <row r="258" spans="1:21" ht="14.25" customHeight="1" x14ac:dyDescent="0.2">
      <c r="B258" s="195"/>
      <c r="C258" s="195"/>
      <c r="D258" s="209"/>
      <c r="E258" s="209"/>
      <c r="F258" s="79"/>
      <c r="G258" s="220"/>
      <c r="H258" s="220"/>
      <c r="I258" s="220"/>
      <c r="J258" s="197"/>
      <c r="K258" s="197"/>
      <c r="L258" s="212"/>
      <c r="M258" s="209"/>
      <c r="N258" s="215"/>
      <c r="O258" s="59"/>
      <c r="P258" s="50"/>
      <c r="Q258" s="201"/>
      <c r="R258" s="201"/>
      <c r="S258" s="195"/>
      <c r="T258" s="195"/>
      <c r="U258" s="195"/>
    </row>
    <row r="259" spans="1:21" ht="14.25" customHeight="1" x14ac:dyDescent="0.2">
      <c r="B259" s="195"/>
      <c r="C259" s="195"/>
      <c r="D259" s="209"/>
      <c r="E259" s="209"/>
      <c r="F259" s="79"/>
      <c r="G259" s="220"/>
      <c r="H259" s="220"/>
      <c r="I259" s="220"/>
      <c r="J259" s="197"/>
      <c r="K259" s="197"/>
      <c r="L259" s="212"/>
      <c r="M259" s="209"/>
      <c r="N259" s="215"/>
      <c r="O259" s="59"/>
      <c r="P259" s="50"/>
      <c r="Q259" s="201"/>
      <c r="R259" s="201"/>
      <c r="S259" s="195"/>
      <c r="T259" s="195"/>
      <c r="U259" s="195"/>
    </row>
    <row r="260" spans="1:21" ht="14.25" customHeight="1" x14ac:dyDescent="0.2"/>
    <row r="261" spans="1:21" ht="14.25" customHeight="1" x14ac:dyDescent="0.2"/>
    <row r="262" spans="1:21" ht="30" customHeight="1" x14ac:dyDescent="0.2"/>
    <row r="263" spans="1:21" ht="18.75" customHeight="1" x14ac:dyDescent="0.2">
      <c r="N263" s="87" t="s">
        <v>314</v>
      </c>
    </row>
    <row r="264" spans="1:21" ht="15" customHeight="1" x14ac:dyDescent="0.2">
      <c r="B264" s="191"/>
      <c r="C264" s="192"/>
      <c r="D264" s="81"/>
      <c r="E264" s="81"/>
      <c r="F264" s="81"/>
      <c r="G264" s="107"/>
      <c r="H264" s="107"/>
      <c r="I264" s="107"/>
      <c r="J264" s="42"/>
      <c r="K264" s="42"/>
      <c r="L264" s="43"/>
      <c r="M264" s="43"/>
      <c r="N264" s="44"/>
      <c r="O264" s="44"/>
      <c r="P264" s="44"/>
      <c r="Q264" s="107"/>
      <c r="R264" s="107"/>
      <c r="S264" s="46"/>
      <c r="T264" s="46"/>
      <c r="U264" s="47"/>
    </row>
    <row r="265" spans="1:21" ht="15" customHeight="1" x14ac:dyDescent="0.2">
      <c r="A265" s="1" t="s">
        <v>563</v>
      </c>
      <c r="B265" s="461" t="s">
        <v>315</v>
      </c>
      <c r="C265" s="462"/>
      <c r="D265" s="462"/>
      <c r="E265" s="462"/>
      <c r="F265" s="462"/>
      <c r="G265" s="462"/>
      <c r="H265" s="462"/>
      <c r="I265" s="462"/>
      <c r="J265" s="462"/>
      <c r="K265" s="462"/>
      <c r="L265" s="462"/>
      <c r="M265" s="462"/>
      <c r="N265" s="462"/>
      <c r="O265" s="462"/>
      <c r="P265" s="462"/>
      <c r="Q265" s="462"/>
      <c r="R265" s="462"/>
      <c r="S265" s="462"/>
      <c r="T265" s="462"/>
      <c r="U265" s="463"/>
    </row>
    <row r="266" spans="1:21" ht="15" customHeight="1" x14ac:dyDescent="0.2">
      <c r="B266" s="765" t="s">
        <v>131</v>
      </c>
      <c r="C266" s="765"/>
      <c r="D266" s="766" t="s">
        <v>132</v>
      </c>
      <c r="E266" s="766"/>
      <c r="F266" s="766" t="s">
        <v>133</v>
      </c>
      <c r="G266" s="767" t="s">
        <v>134</v>
      </c>
      <c r="H266" s="767"/>
      <c r="I266" s="767"/>
      <c r="J266" s="767"/>
      <c r="K266" s="767"/>
      <c r="L266" s="767"/>
      <c r="M266" s="767"/>
      <c r="N266" s="767" t="s">
        <v>135</v>
      </c>
      <c r="O266" s="767"/>
      <c r="P266" s="767"/>
      <c r="Q266" s="767"/>
      <c r="R266" s="767"/>
      <c r="S266" s="767" t="s">
        <v>97</v>
      </c>
      <c r="T266" s="767"/>
      <c r="U266" s="767"/>
    </row>
    <row r="267" spans="1:21" ht="15" customHeight="1" x14ac:dyDescent="0.2">
      <c r="B267" s="765"/>
      <c r="C267" s="765"/>
      <c r="D267" s="766"/>
      <c r="E267" s="766"/>
      <c r="F267" s="766"/>
      <c r="G267" s="768" t="s">
        <v>136</v>
      </c>
      <c r="H267" s="766"/>
      <c r="I267" s="766"/>
      <c r="J267" s="768" t="s">
        <v>137</v>
      </c>
      <c r="K267" s="768"/>
      <c r="L267" s="768" t="s">
        <v>790</v>
      </c>
      <c r="M267" s="768"/>
      <c r="N267" s="202" t="s">
        <v>138</v>
      </c>
      <c r="O267" s="28" t="s">
        <v>139</v>
      </c>
      <c r="P267" s="202" t="s">
        <v>140</v>
      </c>
      <c r="Q267" s="768" t="s">
        <v>141</v>
      </c>
      <c r="R267" s="768"/>
      <c r="S267" s="767"/>
      <c r="T267" s="767"/>
      <c r="U267" s="767"/>
    </row>
    <row r="268" spans="1:21" ht="31.5" customHeight="1" x14ac:dyDescent="0.2">
      <c r="B268" s="320" t="s">
        <v>142</v>
      </c>
      <c r="C268" s="322"/>
      <c r="D268" s="490" t="s">
        <v>881</v>
      </c>
      <c r="E268" s="490"/>
      <c r="F268" s="79" t="s">
        <v>144</v>
      </c>
      <c r="G268" s="798">
        <v>3039215719</v>
      </c>
      <c r="H268" s="798"/>
      <c r="I268" s="798"/>
      <c r="J268" s="794" t="s">
        <v>882</v>
      </c>
      <c r="K268" s="795"/>
      <c r="L268" s="800" t="s">
        <v>316</v>
      </c>
      <c r="M268" s="801"/>
      <c r="N268" s="116">
        <v>2456948393</v>
      </c>
      <c r="O268" s="59">
        <f>138.32/111.82</f>
        <v>1.2369880164550171</v>
      </c>
      <c r="P268" s="117" t="s">
        <v>417</v>
      </c>
      <c r="Q268" s="783">
        <f t="shared" ref="Q268:Q280" si="20">+G268/O268</f>
        <v>2456948392.8468766</v>
      </c>
      <c r="R268" s="784"/>
      <c r="S268" s="382" t="s">
        <v>317</v>
      </c>
      <c r="T268" s="382"/>
      <c r="U268" s="382"/>
    </row>
    <row r="269" spans="1:21" ht="15" customHeight="1" x14ac:dyDescent="0.2">
      <c r="B269" s="320" t="s">
        <v>146</v>
      </c>
      <c r="C269" s="322"/>
      <c r="D269" s="490" t="s">
        <v>881</v>
      </c>
      <c r="E269" s="490"/>
      <c r="F269" s="79" t="s">
        <v>144</v>
      </c>
      <c r="G269" s="798">
        <f>11645347+3039215719</f>
        <v>3050861066</v>
      </c>
      <c r="H269" s="798"/>
      <c r="I269" s="799"/>
      <c r="J269" s="794" t="s">
        <v>883</v>
      </c>
      <c r="K269" s="795"/>
      <c r="L269" s="796" t="s">
        <v>318</v>
      </c>
      <c r="M269" s="796"/>
      <c r="N269" s="116">
        <v>2456948393</v>
      </c>
      <c r="O269" s="59">
        <f>138.85/111.82</f>
        <v>1.2417277767841173</v>
      </c>
      <c r="P269" s="118" t="s">
        <v>302</v>
      </c>
      <c r="Q269" s="783">
        <f t="shared" si="20"/>
        <v>2456948393.230969</v>
      </c>
      <c r="R269" s="784"/>
      <c r="S269" s="382" t="s">
        <v>317</v>
      </c>
      <c r="T269" s="382"/>
      <c r="U269" s="382"/>
    </row>
    <row r="270" spans="1:21" ht="14.25" x14ac:dyDescent="0.2">
      <c r="B270" s="320" t="s">
        <v>147</v>
      </c>
      <c r="C270" s="322"/>
      <c r="D270" s="490" t="s">
        <v>881</v>
      </c>
      <c r="E270" s="490"/>
      <c r="F270" s="79" t="s">
        <v>144</v>
      </c>
      <c r="G270" s="798">
        <v>3069977012</v>
      </c>
      <c r="H270" s="798"/>
      <c r="I270" s="799"/>
      <c r="J270" s="794" t="s">
        <v>884</v>
      </c>
      <c r="K270" s="795"/>
      <c r="L270" s="796">
        <v>43150</v>
      </c>
      <c r="M270" s="796"/>
      <c r="N270" s="116">
        <v>2456948393</v>
      </c>
      <c r="O270" s="59">
        <f>139.72/111.82</f>
        <v>1.2495081380790556</v>
      </c>
      <c r="P270" s="111" t="s">
        <v>319</v>
      </c>
      <c r="Q270" s="783">
        <f t="shared" si="20"/>
        <v>2456948393.0850272</v>
      </c>
      <c r="R270" s="784"/>
      <c r="S270" s="382" t="s">
        <v>317</v>
      </c>
      <c r="T270" s="382"/>
      <c r="U270" s="382"/>
    </row>
    <row r="271" spans="1:21" ht="15" customHeight="1" x14ac:dyDescent="0.2">
      <c r="B271" s="320" t="s">
        <v>148</v>
      </c>
      <c r="C271" s="322"/>
      <c r="D271" s="490" t="s">
        <v>881</v>
      </c>
      <c r="E271" s="490"/>
      <c r="F271" s="79" t="s">
        <v>144</v>
      </c>
      <c r="G271" s="798">
        <v>3069977012</v>
      </c>
      <c r="H271" s="798"/>
      <c r="I271" s="799"/>
      <c r="J271" s="794" t="s">
        <v>885</v>
      </c>
      <c r="K271" s="795"/>
      <c r="L271" s="796">
        <v>43157</v>
      </c>
      <c r="M271" s="796"/>
      <c r="N271" s="116">
        <v>2456948393</v>
      </c>
      <c r="O271" s="59">
        <f>139.72/111.82</f>
        <v>1.2495081380790556</v>
      </c>
      <c r="P271" s="111" t="s">
        <v>320</v>
      </c>
      <c r="Q271" s="783">
        <f t="shared" si="20"/>
        <v>2456948393.0850272</v>
      </c>
      <c r="R271" s="784"/>
      <c r="S271" s="382" t="s">
        <v>284</v>
      </c>
      <c r="T271" s="382"/>
      <c r="U271" s="382"/>
    </row>
    <row r="272" spans="1:21" ht="15" customHeight="1" x14ac:dyDescent="0.2">
      <c r="B272" s="802" t="s">
        <v>149</v>
      </c>
      <c r="C272" s="803"/>
      <c r="D272" s="779" t="s">
        <v>881</v>
      </c>
      <c r="E272" s="779"/>
      <c r="F272" s="88" t="s">
        <v>144</v>
      </c>
      <c r="G272" s="804">
        <v>3091729640</v>
      </c>
      <c r="H272" s="804"/>
      <c r="I272" s="783"/>
      <c r="J272" s="805" t="s">
        <v>886</v>
      </c>
      <c r="K272" s="806"/>
      <c r="L272" s="782">
        <v>43182</v>
      </c>
      <c r="M272" s="782"/>
      <c r="N272" s="116">
        <v>2456948393</v>
      </c>
      <c r="O272" s="109">
        <f>140.71/111.82</f>
        <v>1.2583616526560546</v>
      </c>
      <c r="P272" s="111" t="s">
        <v>311</v>
      </c>
      <c r="Q272" s="783">
        <f t="shared" si="20"/>
        <v>2456948392.7567334</v>
      </c>
      <c r="R272" s="784"/>
      <c r="S272" s="778" t="s">
        <v>284</v>
      </c>
      <c r="T272" s="778"/>
      <c r="U272" s="778"/>
    </row>
    <row r="273" spans="2:21" ht="30" customHeight="1" x14ac:dyDescent="0.2">
      <c r="B273" s="320" t="s">
        <v>150</v>
      </c>
      <c r="C273" s="322"/>
      <c r="D273" s="490" t="s">
        <v>881</v>
      </c>
      <c r="E273" s="490"/>
      <c r="F273" s="79" t="s">
        <v>144</v>
      </c>
      <c r="G273" s="798">
        <f>3099200240+14282029</f>
        <v>3113482269</v>
      </c>
      <c r="H273" s="798"/>
      <c r="I273" s="799"/>
      <c r="J273" s="794" t="s">
        <v>887</v>
      </c>
      <c r="K273" s="795"/>
      <c r="L273" s="796">
        <v>43237</v>
      </c>
      <c r="M273" s="796"/>
      <c r="N273" s="116">
        <v>2456948393</v>
      </c>
      <c r="O273" s="109">
        <f>141.7/111.82</f>
        <v>1.2672151672330532</v>
      </c>
      <c r="P273" s="111" t="s">
        <v>360</v>
      </c>
      <c r="Q273" s="783">
        <f t="shared" si="20"/>
        <v>2456948393.2221594</v>
      </c>
      <c r="R273" s="784"/>
      <c r="S273" s="382" t="s">
        <v>284</v>
      </c>
      <c r="T273" s="382"/>
      <c r="U273" s="382"/>
    </row>
    <row r="274" spans="2:21" ht="30" customHeight="1" x14ac:dyDescent="0.2">
      <c r="B274" s="320" t="s">
        <v>151</v>
      </c>
      <c r="C274" s="322"/>
      <c r="D274" s="490" t="s">
        <v>881</v>
      </c>
      <c r="E274" s="490"/>
      <c r="F274" s="79" t="s">
        <v>144</v>
      </c>
      <c r="G274" s="798">
        <v>3113482269</v>
      </c>
      <c r="H274" s="798"/>
      <c r="I274" s="799"/>
      <c r="J274" s="794" t="s">
        <v>888</v>
      </c>
      <c r="K274" s="795"/>
      <c r="L274" s="796">
        <v>43249</v>
      </c>
      <c r="M274" s="796"/>
      <c r="N274" s="116">
        <v>2456948393</v>
      </c>
      <c r="O274" s="109">
        <f>141.7/111.82</f>
        <v>1.2672151672330532</v>
      </c>
      <c r="P274" s="111" t="s">
        <v>361</v>
      </c>
      <c r="Q274" s="783">
        <f t="shared" si="20"/>
        <v>2456948393.2221594</v>
      </c>
      <c r="R274" s="784"/>
      <c r="S274" s="382" t="s">
        <v>284</v>
      </c>
      <c r="T274" s="382"/>
      <c r="U274" s="382"/>
    </row>
    <row r="275" spans="2:21" ht="15" customHeight="1" x14ac:dyDescent="0.2">
      <c r="B275" s="320" t="s">
        <v>152</v>
      </c>
      <c r="C275" s="322"/>
      <c r="D275" s="490" t="s">
        <v>881</v>
      </c>
      <c r="E275" s="490"/>
      <c r="F275" s="79" t="s">
        <v>144</v>
      </c>
      <c r="G275" s="798">
        <v>3126226233</v>
      </c>
      <c r="H275" s="798"/>
      <c r="I275" s="799"/>
      <c r="J275" s="794" t="s">
        <v>889</v>
      </c>
      <c r="K275" s="795"/>
      <c r="L275" s="796">
        <v>43305</v>
      </c>
      <c r="M275" s="796"/>
      <c r="N275" s="116">
        <v>2456948393</v>
      </c>
      <c r="O275" s="109">
        <f>142.28/111.82</f>
        <v>1.272402074763012</v>
      </c>
      <c r="P275" s="111" t="s">
        <v>380</v>
      </c>
      <c r="Q275" s="783">
        <f t="shared" si="20"/>
        <v>2456948393.1266518</v>
      </c>
      <c r="R275" s="784"/>
      <c r="S275" s="382" t="s">
        <v>317</v>
      </c>
      <c r="T275" s="382"/>
      <c r="U275" s="382"/>
    </row>
    <row r="276" spans="2:21" ht="15" customHeight="1" x14ac:dyDescent="0.2">
      <c r="B276" s="320" t="s">
        <v>227</v>
      </c>
      <c r="C276" s="322"/>
      <c r="D276" s="490" t="s">
        <v>881</v>
      </c>
      <c r="E276" s="490"/>
      <c r="F276" s="79" t="s">
        <v>144</v>
      </c>
      <c r="G276" s="798">
        <v>3126226233</v>
      </c>
      <c r="H276" s="798"/>
      <c r="I276" s="799"/>
      <c r="J276" s="794" t="s">
        <v>890</v>
      </c>
      <c r="K276" s="795"/>
      <c r="L276" s="796">
        <v>43313</v>
      </c>
      <c r="M276" s="796"/>
      <c r="N276" s="116">
        <v>2456948393</v>
      </c>
      <c r="O276" s="109">
        <f>142.28/111.82</f>
        <v>1.272402074763012</v>
      </c>
      <c r="P276" s="111" t="s">
        <v>380</v>
      </c>
      <c r="Q276" s="783">
        <f t="shared" si="20"/>
        <v>2456948393.1266518</v>
      </c>
      <c r="R276" s="784"/>
      <c r="S276" s="382" t="s">
        <v>284</v>
      </c>
      <c r="T276" s="382"/>
      <c r="U276" s="382"/>
    </row>
    <row r="277" spans="2:21" ht="15" customHeight="1" x14ac:dyDescent="0.2">
      <c r="B277" s="802" t="s">
        <v>228</v>
      </c>
      <c r="C277" s="803"/>
      <c r="D277" s="779" t="s">
        <v>881</v>
      </c>
      <c r="E277" s="779"/>
      <c r="F277" s="88" t="s">
        <v>144</v>
      </c>
      <c r="G277" s="804">
        <v>3122051486</v>
      </c>
      <c r="H277" s="804"/>
      <c r="I277" s="783"/>
      <c r="J277" s="805" t="s">
        <v>891</v>
      </c>
      <c r="K277" s="806"/>
      <c r="L277" s="782">
        <v>43353</v>
      </c>
      <c r="M277" s="782"/>
      <c r="N277" s="116">
        <v>2456948393</v>
      </c>
      <c r="O277" s="109">
        <f>142.27/111.82</f>
        <v>1.2723126453228404</v>
      </c>
      <c r="P277" s="111" t="s">
        <v>390</v>
      </c>
      <c r="Q277" s="783">
        <f t="shared" si="20"/>
        <v>2453839861.9843955</v>
      </c>
      <c r="R277" s="784"/>
      <c r="S277" s="382" t="s">
        <v>892</v>
      </c>
      <c r="T277" s="382"/>
      <c r="U277" s="382"/>
    </row>
    <row r="278" spans="2:21" ht="14.25" x14ac:dyDescent="0.2">
      <c r="B278" s="320" t="s">
        <v>229</v>
      </c>
      <c r="C278" s="322"/>
      <c r="D278" s="490" t="s">
        <v>881</v>
      </c>
      <c r="E278" s="490"/>
      <c r="F278" s="79" t="s">
        <v>144</v>
      </c>
      <c r="G278" s="798">
        <v>3131060150</v>
      </c>
      <c r="H278" s="798"/>
      <c r="I278" s="799"/>
      <c r="J278" s="794" t="s">
        <v>893</v>
      </c>
      <c r="K278" s="795"/>
      <c r="L278" s="796">
        <v>43384</v>
      </c>
      <c r="M278" s="796"/>
      <c r="N278" s="116">
        <v>2456948393</v>
      </c>
      <c r="O278" s="109">
        <f>142.5/111.82</f>
        <v>1.2743695224467895</v>
      </c>
      <c r="P278" s="111" t="s">
        <v>398</v>
      </c>
      <c r="Q278" s="783">
        <f t="shared" si="20"/>
        <v>2456948392.7929826</v>
      </c>
      <c r="R278" s="784"/>
      <c r="S278" s="382" t="s">
        <v>284</v>
      </c>
      <c r="T278" s="382"/>
      <c r="U278" s="382"/>
    </row>
    <row r="279" spans="2:21" ht="14.25" x14ac:dyDescent="0.2">
      <c r="B279" s="320" t="s">
        <v>230</v>
      </c>
      <c r="C279" s="322"/>
      <c r="D279" s="490" t="s">
        <v>881</v>
      </c>
      <c r="E279" s="490"/>
      <c r="F279" s="79" t="s">
        <v>144</v>
      </c>
      <c r="G279" s="798">
        <v>3131060150</v>
      </c>
      <c r="H279" s="798"/>
      <c r="I279" s="799"/>
      <c r="J279" s="794" t="s">
        <v>894</v>
      </c>
      <c r="K279" s="795"/>
      <c r="L279" s="796">
        <v>43384</v>
      </c>
      <c r="M279" s="796"/>
      <c r="N279" s="116">
        <v>2456948393</v>
      </c>
      <c r="O279" s="109">
        <f>142.5/111.82</f>
        <v>1.2743695224467895</v>
      </c>
      <c r="P279" s="111" t="s">
        <v>398</v>
      </c>
      <c r="Q279" s="783">
        <f t="shared" si="20"/>
        <v>2456948392.7929826</v>
      </c>
      <c r="R279" s="784"/>
      <c r="S279" s="382" t="s">
        <v>284</v>
      </c>
      <c r="T279" s="382"/>
      <c r="U279" s="382"/>
    </row>
    <row r="280" spans="2:21" ht="14.25" x14ac:dyDescent="0.2">
      <c r="B280" s="191"/>
      <c r="C280" s="193"/>
      <c r="D280" s="490" t="s">
        <v>881</v>
      </c>
      <c r="E280" s="490"/>
      <c r="F280" s="79" t="s">
        <v>144</v>
      </c>
      <c r="G280" s="798">
        <v>4008101</v>
      </c>
      <c r="H280" s="798"/>
      <c r="I280" s="799"/>
      <c r="J280" s="794" t="s">
        <v>404</v>
      </c>
      <c r="K280" s="795"/>
      <c r="L280" s="800">
        <v>43431</v>
      </c>
      <c r="M280" s="801"/>
      <c r="N280" s="116"/>
      <c r="O280" s="109">
        <f>142.5/111.82</f>
        <v>1.2743695224467895</v>
      </c>
      <c r="P280" s="111" t="s">
        <v>405</v>
      </c>
      <c r="Q280" s="783">
        <f t="shared" si="20"/>
        <v>3145163.8864561403</v>
      </c>
      <c r="R280" s="784"/>
      <c r="S280" s="382" t="s">
        <v>406</v>
      </c>
      <c r="T280" s="382"/>
      <c r="U280" s="382"/>
    </row>
    <row r="281" spans="2:21" ht="14.25" x14ac:dyDescent="0.2">
      <c r="B281" s="320" t="s">
        <v>231</v>
      </c>
      <c r="C281" s="322"/>
      <c r="D281" s="490" t="s">
        <v>881</v>
      </c>
      <c r="E281" s="490"/>
      <c r="F281" s="79" t="s">
        <v>144</v>
      </c>
      <c r="G281" s="798">
        <v>3134795450</v>
      </c>
      <c r="H281" s="798"/>
      <c r="I281" s="799"/>
      <c r="J281" s="794" t="s">
        <v>895</v>
      </c>
      <c r="K281" s="795"/>
      <c r="L281" s="796">
        <v>43432</v>
      </c>
      <c r="M281" s="796"/>
      <c r="N281" s="116">
        <v>2456948393</v>
      </c>
      <c r="O281" s="109">
        <f>142.67/111.82</f>
        <v>1.2758898229297084</v>
      </c>
      <c r="P281" s="111" t="s">
        <v>405</v>
      </c>
      <c r="Q281" s="783">
        <f>+G281/O281</f>
        <v>2456948392.9277353</v>
      </c>
      <c r="R281" s="784"/>
      <c r="S281" s="382" t="s">
        <v>284</v>
      </c>
      <c r="T281" s="382"/>
      <c r="U281" s="382"/>
    </row>
    <row r="282" spans="2:21" ht="14.25" x14ac:dyDescent="0.2">
      <c r="B282" s="320" t="s">
        <v>232</v>
      </c>
      <c r="C282" s="322"/>
      <c r="D282" s="490" t="s">
        <v>881</v>
      </c>
      <c r="E282" s="490"/>
      <c r="F282" s="79" t="s">
        <v>144</v>
      </c>
      <c r="G282" s="798">
        <v>3138530750</v>
      </c>
      <c r="H282" s="798"/>
      <c r="I282" s="799"/>
      <c r="J282" s="794" t="s">
        <v>896</v>
      </c>
      <c r="K282" s="795"/>
      <c r="L282" s="796">
        <v>43444</v>
      </c>
      <c r="M282" s="796"/>
      <c r="N282" s="116">
        <v>2456948393</v>
      </c>
      <c r="O282" s="109">
        <f>142.84/111.82</f>
        <v>1.2774101234126276</v>
      </c>
      <c r="P282" s="111" t="s">
        <v>407</v>
      </c>
      <c r="Q282" s="783">
        <f t="shared" ref="Q282" si="21">+G282/O282</f>
        <v>2456948393.0621672</v>
      </c>
      <c r="R282" s="784"/>
      <c r="S282" s="382" t="s">
        <v>284</v>
      </c>
      <c r="T282" s="382"/>
      <c r="U282" s="382"/>
    </row>
    <row r="283" spans="2:21" ht="14.25" x14ac:dyDescent="0.2">
      <c r="B283" s="320" t="s">
        <v>234</v>
      </c>
      <c r="C283" s="322"/>
      <c r="D283" s="490" t="s">
        <v>881</v>
      </c>
      <c r="E283" s="490"/>
      <c r="F283" s="79" t="s">
        <v>144</v>
      </c>
      <c r="G283" s="798">
        <v>3138530750</v>
      </c>
      <c r="H283" s="798"/>
      <c r="I283" s="799"/>
      <c r="J283" s="794" t="s">
        <v>897</v>
      </c>
      <c r="K283" s="795"/>
      <c r="L283" s="796">
        <v>43444</v>
      </c>
      <c r="M283" s="796"/>
      <c r="N283" s="116">
        <v>2456948393</v>
      </c>
      <c r="O283" s="109">
        <f>142.84/111.82</f>
        <v>1.2774101234126276</v>
      </c>
      <c r="P283" s="111" t="s">
        <v>407</v>
      </c>
      <c r="Q283" s="783">
        <f>+G283/O283</f>
        <v>2456948393.0621672</v>
      </c>
      <c r="R283" s="784"/>
      <c r="S283" s="382" t="s">
        <v>284</v>
      </c>
      <c r="T283" s="382"/>
      <c r="U283" s="382"/>
    </row>
    <row r="284" spans="2:21" ht="14.25" x14ac:dyDescent="0.2">
      <c r="B284" s="320" t="s">
        <v>236</v>
      </c>
      <c r="C284" s="322"/>
      <c r="D284" s="490" t="s">
        <v>881</v>
      </c>
      <c r="E284" s="490"/>
      <c r="F284" s="79" t="s">
        <v>144</v>
      </c>
      <c r="G284" s="798">
        <v>3166875084</v>
      </c>
      <c r="H284" s="798"/>
      <c r="I284" s="799"/>
      <c r="J284" s="794" t="s">
        <v>898</v>
      </c>
      <c r="K284" s="795"/>
      <c r="L284" s="796">
        <v>43507</v>
      </c>
      <c r="M284" s="796"/>
      <c r="N284" s="116">
        <v>2456948393</v>
      </c>
      <c r="O284" s="109">
        <f>100.6/78.05</f>
        <v>1.2889173606662396</v>
      </c>
      <c r="P284" s="111" t="s">
        <v>420</v>
      </c>
      <c r="Q284" s="783">
        <f>+G284/O284</f>
        <v>2457003979.1868787</v>
      </c>
      <c r="R284" s="784"/>
      <c r="S284" s="382" t="s">
        <v>284</v>
      </c>
      <c r="T284" s="382"/>
      <c r="U284" s="382"/>
    </row>
    <row r="285" spans="2:21" ht="14.25" x14ac:dyDescent="0.2">
      <c r="B285" s="320" t="s">
        <v>239</v>
      </c>
      <c r="C285" s="322"/>
      <c r="D285" s="490" t="s">
        <v>881</v>
      </c>
      <c r="E285" s="490"/>
      <c r="F285" s="79" t="s">
        <v>144</v>
      </c>
      <c r="G285" s="798">
        <v>7000000000</v>
      </c>
      <c r="H285" s="798"/>
      <c r="I285" s="799"/>
      <c r="J285" s="794" t="s">
        <v>899</v>
      </c>
      <c r="K285" s="795"/>
      <c r="L285" s="796">
        <v>43550</v>
      </c>
      <c r="M285" s="796"/>
      <c r="N285" s="116">
        <v>2456948393</v>
      </c>
      <c r="O285" s="109">
        <f>101.18/78.05</f>
        <v>1.2963484945547727</v>
      </c>
      <c r="P285" s="111" t="s">
        <v>427</v>
      </c>
      <c r="Q285" s="783">
        <f>+G285/O285</f>
        <v>5399782565.7244511</v>
      </c>
      <c r="R285" s="784"/>
      <c r="S285" s="382" t="s">
        <v>428</v>
      </c>
      <c r="T285" s="382"/>
      <c r="U285" s="382"/>
    </row>
    <row r="286" spans="2:21" ht="15" x14ac:dyDescent="0.2">
      <c r="B286" s="320" t="s">
        <v>242</v>
      </c>
      <c r="C286" s="322"/>
      <c r="D286" s="490" t="s">
        <v>881</v>
      </c>
      <c r="E286" s="490"/>
      <c r="F286" s="79" t="s">
        <v>144</v>
      </c>
      <c r="G286" s="792"/>
      <c r="H286" s="793"/>
      <c r="I286" s="793"/>
      <c r="J286" s="794" t="s">
        <v>900</v>
      </c>
      <c r="K286" s="795"/>
      <c r="L286" s="796"/>
      <c r="M286" s="796"/>
      <c r="N286" s="116">
        <v>2456948393</v>
      </c>
      <c r="O286" s="109">
        <f t="shared" ref="O286:O287" si="22">101.18/78.05</f>
        <v>1.2963484945547727</v>
      </c>
      <c r="P286" s="111"/>
      <c r="Q286" s="783"/>
      <c r="R286" s="784"/>
      <c r="S286" s="797" t="s">
        <v>484</v>
      </c>
      <c r="T286" s="797"/>
      <c r="U286" s="797"/>
    </row>
    <row r="287" spans="2:21" ht="15" x14ac:dyDescent="0.2">
      <c r="B287" s="320" t="s">
        <v>321</v>
      </c>
      <c r="C287" s="322"/>
      <c r="D287" s="490" t="s">
        <v>881</v>
      </c>
      <c r="E287" s="490"/>
      <c r="F287" s="79" t="s">
        <v>144</v>
      </c>
      <c r="G287" s="792"/>
      <c r="H287" s="793"/>
      <c r="I287" s="793"/>
      <c r="J287" s="794" t="s">
        <v>901</v>
      </c>
      <c r="K287" s="795"/>
      <c r="L287" s="796"/>
      <c r="M287" s="796"/>
      <c r="N287" s="119">
        <v>1455974867</v>
      </c>
      <c r="O287" s="109">
        <f t="shared" si="22"/>
        <v>1.2963484945547727</v>
      </c>
      <c r="P287" s="111"/>
      <c r="Q287" s="783"/>
      <c r="R287" s="784"/>
      <c r="S287" s="797" t="s">
        <v>484</v>
      </c>
      <c r="T287" s="797"/>
      <c r="U287" s="797"/>
    </row>
    <row r="288" spans="2:21" ht="15" x14ac:dyDescent="0.2">
      <c r="B288" s="320" t="s">
        <v>322</v>
      </c>
      <c r="C288" s="322"/>
      <c r="D288" s="490" t="s">
        <v>881</v>
      </c>
      <c r="E288" s="490"/>
      <c r="F288" s="79" t="s">
        <v>144</v>
      </c>
      <c r="G288" s="792">
        <v>6309098263</v>
      </c>
      <c r="H288" s="793"/>
      <c r="I288" s="793"/>
      <c r="J288" s="794" t="s">
        <v>902</v>
      </c>
      <c r="K288" s="795"/>
      <c r="L288" s="796">
        <v>43612</v>
      </c>
      <c r="M288" s="796"/>
      <c r="N288" s="119">
        <v>1455974867</v>
      </c>
      <c r="O288" s="109">
        <f>102.12/78.05</f>
        <v>1.3083920563741192</v>
      </c>
      <c r="P288" s="111" t="s">
        <v>483</v>
      </c>
      <c r="Q288" s="783">
        <f>+G288/O288</f>
        <v>4822024279.5451431</v>
      </c>
      <c r="R288" s="784"/>
      <c r="S288" s="382" t="s">
        <v>505</v>
      </c>
      <c r="T288" s="382"/>
      <c r="U288" s="382"/>
    </row>
    <row r="289" spans="1:21" ht="15" x14ac:dyDescent="0.2">
      <c r="B289" s="320" t="s">
        <v>323</v>
      </c>
      <c r="C289" s="322"/>
      <c r="D289" s="490" t="s">
        <v>881</v>
      </c>
      <c r="E289" s="490"/>
      <c r="F289" s="79" t="s">
        <v>144</v>
      </c>
      <c r="G289" s="792"/>
      <c r="H289" s="793"/>
      <c r="I289" s="793"/>
      <c r="J289" s="794" t="s">
        <v>903</v>
      </c>
      <c r="K289" s="795"/>
      <c r="L289" s="796"/>
      <c r="M289" s="796"/>
      <c r="N289" s="119">
        <v>1455974867</v>
      </c>
      <c r="O289" s="109"/>
      <c r="P289" s="111"/>
      <c r="Q289" s="783"/>
      <c r="R289" s="784"/>
      <c r="S289" s="382" t="s">
        <v>284</v>
      </c>
      <c r="T289" s="382"/>
      <c r="U289" s="382"/>
    </row>
    <row r="290" spans="1:21" ht="15" x14ac:dyDescent="0.2">
      <c r="B290" s="320" t="s">
        <v>324</v>
      </c>
      <c r="C290" s="322"/>
      <c r="D290" s="490" t="s">
        <v>881</v>
      </c>
      <c r="E290" s="490"/>
      <c r="F290" s="79" t="s">
        <v>144</v>
      </c>
      <c r="G290" s="792"/>
      <c r="H290" s="793"/>
      <c r="I290" s="793"/>
      <c r="J290" s="794" t="s">
        <v>904</v>
      </c>
      <c r="K290" s="795"/>
      <c r="L290" s="796"/>
      <c r="M290" s="796"/>
      <c r="N290" s="119">
        <v>1455974867</v>
      </c>
      <c r="O290" s="109"/>
      <c r="P290" s="111"/>
      <c r="Q290" s="783"/>
      <c r="R290" s="784"/>
      <c r="S290" s="382" t="s">
        <v>284</v>
      </c>
      <c r="T290" s="382"/>
      <c r="U290" s="382"/>
    </row>
    <row r="291" spans="1:21" ht="15" x14ac:dyDescent="0.25">
      <c r="B291" s="778" t="s">
        <v>325</v>
      </c>
      <c r="C291" s="778"/>
      <c r="D291" s="779" t="s">
        <v>881</v>
      </c>
      <c r="E291" s="779"/>
      <c r="F291" s="88" t="s">
        <v>144</v>
      </c>
      <c r="G291" s="780">
        <v>2643821720</v>
      </c>
      <c r="H291" s="780"/>
      <c r="I291" s="780"/>
      <c r="J291" s="781" t="s">
        <v>905</v>
      </c>
      <c r="K291" s="781"/>
      <c r="L291" s="782">
        <v>43650</v>
      </c>
      <c r="M291" s="782"/>
      <c r="N291" s="120">
        <v>1455974867</v>
      </c>
      <c r="O291" s="109">
        <f>102.44/78.05</f>
        <v>1.3124919923126201</v>
      </c>
      <c r="P291" s="114" t="s">
        <v>506</v>
      </c>
      <c r="Q291" s="783">
        <f>+G291/O291</f>
        <v>2014352647.8524013</v>
      </c>
      <c r="R291" s="784"/>
      <c r="S291" s="778" t="s">
        <v>507</v>
      </c>
      <c r="T291" s="778"/>
      <c r="U291" s="778"/>
    </row>
    <row r="292" spans="1:21" ht="15" x14ac:dyDescent="0.25">
      <c r="B292" s="778" t="s">
        <v>485</v>
      </c>
      <c r="C292" s="778"/>
      <c r="D292" s="779" t="s">
        <v>881</v>
      </c>
      <c r="E292" s="779"/>
      <c r="F292" s="88" t="s">
        <v>144</v>
      </c>
      <c r="G292" s="780">
        <v>9754517</v>
      </c>
      <c r="H292" s="780"/>
      <c r="I292" s="780"/>
      <c r="J292" s="781" t="s">
        <v>905</v>
      </c>
      <c r="K292" s="781"/>
      <c r="L292" s="782">
        <v>43658</v>
      </c>
      <c r="M292" s="782"/>
      <c r="N292" s="120"/>
      <c r="O292" s="109">
        <f>102.71/78.05</f>
        <v>1.3159513132607303</v>
      </c>
      <c r="P292" s="114" t="s">
        <v>508</v>
      </c>
      <c r="Q292" s="783">
        <f>+G292/O292</f>
        <v>7412521.194138837</v>
      </c>
      <c r="R292" s="784"/>
      <c r="S292" s="778" t="s">
        <v>509</v>
      </c>
      <c r="T292" s="778"/>
      <c r="U292" s="778"/>
    </row>
    <row r="293" spans="1:21" ht="15" x14ac:dyDescent="0.25">
      <c r="B293" s="778" t="s">
        <v>485</v>
      </c>
      <c r="C293" s="778"/>
      <c r="D293" s="779" t="s">
        <v>881</v>
      </c>
      <c r="E293" s="779"/>
      <c r="F293" s="88" t="s">
        <v>144</v>
      </c>
      <c r="G293" s="780">
        <v>3518806545</v>
      </c>
      <c r="H293" s="780"/>
      <c r="I293" s="780"/>
      <c r="J293" s="781"/>
      <c r="K293" s="781"/>
      <c r="L293" s="782">
        <v>43916</v>
      </c>
      <c r="M293" s="782"/>
      <c r="N293" s="120"/>
      <c r="O293" s="109">
        <f>104.94/78.05</f>
        <v>1.3445227418321588</v>
      </c>
      <c r="P293" s="114" t="s">
        <v>906</v>
      </c>
      <c r="Q293" s="783">
        <f>+G293/O293</f>
        <v>2617141707.9974275</v>
      </c>
      <c r="R293" s="784"/>
      <c r="S293" s="778"/>
      <c r="T293" s="778"/>
      <c r="U293" s="778"/>
    </row>
    <row r="294" spans="1:21" x14ac:dyDescent="0.2">
      <c r="A294" s="241"/>
      <c r="B294" s="785" t="s">
        <v>510</v>
      </c>
      <c r="C294" s="785"/>
      <c r="D294" s="786"/>
      <c r="E294" s="786"/>
      <c r="F294" s="253"/>
      <c r="G294" s="787">
        <f>SUM(G268:H292)</f>
        <v>65730763874</v>
      </c>
      <c r="H294" s="787"/>
      <c r="I294" s="787"/>
      <c r="J294" s="788"/>
      <c r="K294" s="788"/>
      <c r="L294" s="789"/>
      <c r="M294" s="789"/>
      <c r="N294" s="254">
        <f>SUM(N268:N292)</f>
        <v>51504945409</v>
      </c>
      <c r="O294" s="255"/>
      <c r="P294" s="256"/>
      <c r="Q294" s="790">
        <f>SUM(Q268:R293)</f>
        <v>54171980229.711578</v>
      </c>
      <c r="R294" s="791"/>
      <c r="S294" s="785">
        <f>+Q294-N294</f>
        <v>2667034820.7115784</v>
      </c>
      <c r="T294" s="785"/>
      <c r="U294" s="785"/>
    </row>
    <row r="296" spans="1:21" ht="15" x14ac:dyDescent="0.2">
      <c r="A296" s="1" t="s">
        <v>568</v>
      </c>
      <c r="B296" s="335" t="s">
        <v>413</v>
      </c>
      <c r="C296" s="335"/>
      <c r="D296" s="335"/>
      <c r="E296" s="335"/>
      <c r="F296" s="335"/>
      <c r="G296" s="335"/>
      <c r="H296" s="335"/>
      <c r="I296" s="335"/>
      <c r="J296" s="335"/>
      <c r="K296" s="335"/>
      <c r="L296" s="335"/>
      <c r="M296" s="335"/>
      <c r="N296" s="335"/>
      <c r="O296" s="335"/>
      <c r="P296" s="335"/>
      <c r="Q296" s="335"/>
      <c r="R296" s="335"/>
      <c r="S296" s="335"/>
      <c r="T296" s="335"/>
      <c r="U296" s="335"/>
    </row>
    <row r="297" spans="1:21" ht="15" x14ac:dyDescent="0.2">
      <c r="B297" s="765" t="s">
        <v>131</v>
      </c>
      <c r="C297" s="765"/>
      <c r="D297" s="766" t="s">
        <v>132</v>
      </c>
      <c r="E297" s="766"/>
      <c r="F297" s="766" t="s">
        <v>133</v>
      </c>
      <c r="G297" s="767" t="s">
        <v>134</v>
      </c>
      <c r="H297" s="767"/>
      <c r="I297" s="767"/>
      <c r="J297" s="767"/>
      <c r="K297" s="767"/>
      <c r="L297" s="767"/>
      <c r="M297" s="767"/>
      <c r="N297" s="767" t="s">
        <v>135</v>
      </c>
      <c r="O297" s="767"/>
      <c r="P297" s="767"/>
      <c r="Q297" s="767"/>
      <c r="R297" s="767"/>
      <c r="S297" s="767" t="s">
        <v>97</v>
      </c>
      <c r="T297" s="767"/>
      <c r="U297" s="767"/>
    </row>
    <row r="298" spans="1:21" ht="30" x14ac:dyDescent="0.2">
      <c r="B298" s="765"/>
      <c r="C298" s="765"/>
      <c r="D298" s="766"/>
      <c r="E298" s="766"/>
      <c r="F298" s="766"/>
      <c r="G298" s="768" t="s">
        <v>136</v>
      </c>
      <c r="H298" s="766"/>
      <c r="I298" s="766"/>
      <c r="J298" s="768" t="s">
        <v>137</v>
      </c>
      <c r="K298" s="768"/>
      <c r="L298" s="768" t="s">
        <v>790</v>
      </c>
      <c r="M298" s="768"/>
      <c r="N298" s="202" t="s">
        <v>138</v>
      </c>
      <c r="O298" s="202" t="s">
        <v>139</v>
      </c>
      <c r="P298" s="202" t="s">
        <v>140</v>
      </c>
      <c r="Q298" s="768" t="s">
        <v>141</v>
      </c>
      <c r="R298" s="768"/>
      <c r="S298" s="767"/>
      <c r="T298" s="767"/>
      <c r="U298" s="767"/>
    </row>
    <row r="299" spans="1:21" ht="15" x14ac:dyDescent="0.2">
      <c r="B299" s="769" t="s">
        <v>414</v>
      </c>
      <c r="C299" s="770"/>
      <c r="D299" s="498" t="s">
        <v>907</v>
      </c>
      <c r="E299" s="500"/>
      <c r="F299" s="79" t="s">
        <v>144</v>
      </c>
      <c r="G299" s="761">
        <v>13016958191</v>
      </c>
      <c r="H299" s="761"/>
      <c r="I299" s="761"/>
      <c r="J299" s="762">
        <v>43465</v>
      </c>
      <c r="K299" s="763"/>
      <c r="L299" s="773">
        <v>43462</v>
      </c>
      <c r="M299" s="774"/>
      <c r="N299" s="775">
        <v>10214287467</v>
      </c>
      <c r="O299" s="121">
        <f>142.84/111.82</f>
        <v>1.2774101234126276</v>
      </c>
      <c r="P299" s="122" t="s">
        <v>415</v>
      </c>
      <c r="Q299" s="777">
        <f>+G299/O299</f>
        <v>10190116668.42355</v>
      </c>
      <c r="R299" s="777"/>
      <c r="S299" s="382" t="s">
        <v>908</v>
      </c>
      <c r="T299" s="382"/>
      <c r="U299" s="382"/>
    </row>
    <row r="300" spans="1:21" ht="15" x14ac:dyDescent="0.2">
      <c r="B300" s="771"/>
      <c r="C300" s="772"/>
      <c r="D300" s="759" t="s">
        <v>907</v>
      </c>
      <c r="E300" s="760"/>
      <c r="F300" s="79" t="s">
        <v>144</v>
      </c>
      <c r="G300" s="761">
        <v>30876023</v>
      </c>
      <c r="H300" s="761"/>
      <c r="I300" s="761"/>
      <c r="J300" s="762">
        <v>43465</v>
      </c>
      <c r="K300" s="763"/>
      <c r="L300" s="773">
        <v>43469</v>
      </c>
      <c r="M300" s="774"/>
      <c r="N300" s="776"/>
      <c r="O300" s="121">
        <f>142.84/111.82</f>
        <v>1.2774101234126276</v>
      </c>
      <c r="P300" s="122" t="s">
        <v>415</v>
      </c>
      <c r="Q300" s="777">
        <f>+G300/O300</f>
        <v>24170798.738868661</v>
      </c>
      <c r="R300" s="777"/>
      <c r="S300" s="382" t="s">
        <v>317</v>
      </c>
      <c r="T300" s="382"/>
      <c r="U300" s="382"/>
    </row>
    <row r="301" spans="1:21" ht="15" x14ac:dyDescent="0.2">
      <c r="B301" s="382" t="s">
        <v>569</v>
      </c>
      <c r="C301" s="382"/>
      <c r="D301" s="759" t="s">
        <v>907</v>
      </c>
      <c r="E301" s="760"/>
      <c r="F301" s="79" t="s">
        <v>144</v>
      </c>
      <c r="G301" s="761">
        <v>55856315730</v>
      </c>
      <c r="H301" s="761"/>
      <c r="I301" s="761"/>
      <c r="J301" s="762">
        <v>43830</v>
      </c>
      <c r="K301" s="763"/>
      <c r="L301" s="762">
        <v>43829</v>
      </c>
      <c r="M301" s="763"/>
      <c r="N301" s="215">
        <v>42105325891</v>
      </c>
      <c r="O301" s="140">
        <f>103.54/78.05</f>
        <v>1.3265855221012173</v>
      </c>
      <c r="P301" s="141" t="s">
        <v>570</v>
      </c>
      <c r="Q301" s="764">
        <f>+G301/O301</f>
        <v>42105325890.733047</v>
      </c>
      <c r="R301" s="764"/>
      <c r="S301" s="382" t="s">
        <v>571</v>
      </c>
      <c r="T301" s="382"/>
      <c r="U301" s="382"/>
    </row>
  </sheetData>
  <mergeCells count="1762">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S250:U250"/>
    <mergeCell ref="J250:K250"/>
    <mergeCell ref="L250:M250"/>
    <mergeCell ref="Q250:R250"/>
    <mergeCell ref="S248:U248"/>
    <mergeCell ref="J249:K249"/>
    <mergeCell ref="L249:M249"/>
    <mergeCell ref="Q249:R249"/>
    <mergeCell ref="S249:U249"/>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B268:C268"/>
    <mergeCell ref="B269:C269"/>
    <mergeCell ref="D169:E169"/>
    <mergeCell ref="G169:I169"/>
    <mergeCell ref="J169:K169"/>
    <mergeCell ref="L169:M169"/>
    <mergeCell ref="Q169:R169"/>
    <mergeCell ref="S169:U169"/>
    <mergeCell ref="D268:E268"/>
    <mergeCell ref="G268:I268"/>
    <mergeCell ref="J268:K268"/>
    <mergeCell ref="L268:M268"/>
    <mergeCell ref="Q268:R268"/>
    <mergeCell ref="L248:M248"/>
    <mergeCell ref="Q248:R248"/>
    <mergeCell ref="B250:E250"/>
    <mergeCell ref="L255:M255"/>
    <mergeCell ref="B254:U254"/>
    <mergeCell ref="B255:C256"/>
    <mergeCell ref="D255:E256"/>
    <mergeCell ref="F255:F256"/>
    <mergeCell ref="G256:I256"/>
    <mergeCell ref="J256:K256"/>
    <mergeCell ref="L256:M256"/>
    <mergeCell ref="Q256:R256"/>
    <mergeCell ref="B227:C227"/>
    <mergeCell ref="D227:E227"/>
    <mergeCell ref="L243:M243"/>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Q235:R235"/>
    <mergeCell ref="S235:U23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X199:Z199"/>
    <mergeCell ref="L200:M200"/>
    <mergeCell ref="B199:U199"/>
    <mergeCell ref="B200:C201"/>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B196:C196"/>
    <mergeCell ref="D196:E196"/>
    <mergeCell ref="J196:K196"/>
    <mergeCell ref="L196:M196"/>
    <mergeCell ref="Q196:R196"/>
    <mergeCell ref="S196:U196"/>
    <mergeCell ref="B202:C202"/>
    <mergeCell ref="D202:E202"/>
    <mergeCell ref="J202:K202"/>
    <mergeCell ref="L202:M202"/>
    <mergeCell ref="Q202:R202"/>
    <mergeCell ref="S202:U202"/>
    <mergeCell ref="G201:I201"/>
    <mergeCell ref="J201:K201"/>
    <mergeCell ref="L201:M201"/>
    <mergeCell ref="Q201:R201"/>
    <mergeCell ref="V199:W199"/>
    <mergeCell ref="D200:E201"/>
    <mergeCell ref="F200:F201"/>
    <mergeCell ref="G200:K200"/>
    <mergeCell ref="N200:R200"/>
    <mergeCell ref="S200:U201"/>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G180:K180"/>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B173:C173"/>
    <mergeCell ref="D173:E173"/>
    <mergeCell ref="G173:I173"/>
    <mergeCell ref="J173:K173"/>
    <mergeCell ref="L173:M173"/>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G168:I168"/>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B149:C150"/>
    <mergeCell ref="D149:E150"/>
    <mergeCell ref="S152:U152"/>
    <mergeCell ref="J150:K150"/>
    <mergeCell ref="L150:M150"/>
    <mergeCell ref="Q150:R150"/>
    <mergeCell ref="F149:F150"/>
    <mergeCell ref="G149:K149"/>
    <mergeCell ref="N149:R149"/>
    <mergeCell ref="S149:U150"/>
    <mergeCell ref="G150:I150"/>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B163:C163"/>
    <mergeCell ref="D163:E163"/>
    <mergeCell ref="G163:I163"/>
    <mergeCell ref="J163:K163"/>
    <mergeCell ref="L163:M163"/>
    <mergeCell ref="Q163:R163"/>
    <mergeCell ref="S163:U163"/>
    <mergeCell ref="L161:M161"/>
    <mergeCell ref="G162:I162"/>
    <mergeCell ref="J162:K162"/>
    <mergeCell ref="Q173:R173"/>
    <mergeCell ref="S173:U173"/>
    <mergeCell ref="B174:C174"/>
    <mergeCell ref="D174:E174"/>
    <mergeCell ref="G174:I174"/>
    <mergeCell ref="J174:K174"/>
    <mergeCell ref="Q174:R174"/>
    <mergeCell ref="S174:U174"/>
    <mergeCell ref="B175:C175"/>
    <mergeCell ref="D175:E175"/>
    <mergeCell ref="S175:U175"/>
    <mergeCell ref="B179:U179"/>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L194:M194"/>
    <mergeCell ref="J195:K195"/>
    <mergeCell ref="L195:M195"/>
    <mergeCell ref="Q195:R195"/>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B239:C239"/>
    <mergeCell ref="D239:E239"/>
    <mergeCell ref="J239:K239"/>
    <mergeCell ref="L239:M239"/>
    <mergeCell ref="Q239:R239"/>
    <mergeCell ref="S239:U239"/>
    <mergeCell ref="B240:C240"/>
    <mergeCell ref="D240:E240"/>
    <mergeCell ref="J240:K240"/>
    <mergeCell ref="L240:M240"/>
    <mergeCell ref="Q240:R240"/>
    <mergeCell ref="S240:U240"/>
    <mergeCell ref="B243:E243"/>
    <mergeCell ref="J243:K243"/>
    <mergeCell ref="Q243:R243"/>
    <mergeCell ref="S243:U243"/>
    <mergeCell ref="B249:E249"/>
    <mergeCell ref="S246:U246"/>
    <mergeCell ref="B247:C247"/>
    <mergeCell ref="D247:E247"/>
    <mergeCell ref="J247:K247"/>
    <mergeCell ref="L247:M247"/>
    <mergeCell ref="Q247:R247"/>
    <mergeCell ref="S247:U247"/>
    <mergeCell ref="B246:C246"/>
    <mergeCell ref="D246:E246"/>
    <mergeCell ref="J246:K246"/>
    <mergeCell ref="L246:M246"/>
    <mergeCell ref="Q246:R246"/>
    <mergeCell ref="B248:C248"/>
    <mergeCell ref="D248:E248"/>
    <mergeCell ref="J248:K248"/>
    <mergeCell ref="G255:K255"/>
    <mergeCell ref="N255:R255"/>
    <mergeCell ref="S255:U256"/>
    <mergeCell ref="B257:C257"/>
    <mergeCell ref="B265:U265"/>
    <mergeCell ref="B266:C267"/>
    <mergeCell ref="D266:E267"/>
    <mergeCell ref="F266:F267"/>
    <mergeCell ref="G266:K266"/>
    <mergeCell ref="N266:R266"/>
    <mergeCell ref="S266:U267"/>
    <mergeCell ref="B270:C270"/>
    <mergeCell ref="D270:E270"/>
    <mergeCell ref="G270:I270"/>
    <mergeCell ref="J270:K270"/>
    <mergeCell ref="L270:M270"/>
    <mergeCell ref="S270:U270"/>
    <mergeCell ref="S257:U257"/>
    <mergeCell ref="D257:E257"/>
    <mergeCell ref="G257:I257"/>
    <mergeCell ref="J257:K257"/>
    <mergeCell ref="L257:M257"/>
    <mergeCell ref="Q257:R257"/>
    <mergeCell ref="L266:M266"/>
    <mergeCell ref="D269:E269"/>
    <mergeCell ref="G269:I269"/>
    <mergeCell ref="J269:K269"/>
    <mergeCell ref="L269:M269"/>
    <mergeCell ref="S269:U269"/>
    <mergeCell ref="S268:U268"/>
    <mergeCell ref="G267:I267"/>
    <mergeCell ref="J267:K267"/>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B274:C274"/>
    <mergeCell ref="D274:E274"/>
    <mergeCell ref="S274:U274"/>
    <mergeCell ref="B275:C275"/>
    <mergeCell ref="B276:C276"/>
    <mergeCell ref="B278:C278"/>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77:C277"/>
    <mergeCell ref="D277:E277"/>
    <mergeCell ref="G277:I277"/>
    <mergeCell ref="J277:K277"/>
    <mergeCell ref="L277:M277"/>
    <mergeCell ref="Q277:R277"/>
    <mergeCell ref="S277:U277"/>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S300:U300"/>
    <mergeCell ref="B292:C292"/>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94:C294"/>
    <mergeCell ref="D294:E294"/>
    <mergeCell ref="G294:I294"/>
    <mergeCell ref="J294:K294"/>
    <mergeCell ref="L294:M294"/>
    <mergeCell ref="Q294:R294"/>
    <mergeCell ref="S294:U294"/>
    <mergeCell ref="B301:C301"/>
    <mergeCell ref="D301:E301"/>
    <mergeCell ref="G301:I301"/>
    <mergeCell ref="J301:K301"/>
    <mergeCell ref="L301:M301"/>
    <mergeCell ref="Q301:R301"/>
    <mergeCell ref="S301:U301"/>
    <mergeCell ref="B296:U296"/>
    <mergeCell ref="B297:C298"/>
    <mergeCell ref="D297:E298"/>
    <mergeCell ref="F297:F298"/>
    <mergeCell ref="G297:K297"/>
    <mergeCell ref="L297:M297"/>
    <mergeCell ref="N297:R297"/>
    <mergeCell ref="S297:U298"/>
    <mergeCell ref="G298:I298"/>
    <mergeCell ref="J298:K298"/>
    <mergeCell ref="L298:M298"/>
    <mergeCell ref="Q298:R298"/>
    <mergeCell ref="B299:C300"/>
    <mergeCell ref="D299:E299"/>
    <mergeCell ref="G299:I299"/>
    <mergeCell ref="J299:K299"/>
    <mergeCell ref="L299:M299"/>
    <mergeCell ref="N299:N300"/>
    <mergeCell ref="Q299:R299"/>
    <mergeCell ref="S299:U299"/>
    <mergeCell ref="D300:E300"/>
    <mergeCell ref="G300:I300"/>
    <mergeCell ref="J300:K300"/>
    <mergeCell ref="L300:M300"/>
    <mergeCell ref="Q300:R300"/>
  </mergeCells>
  <hyperlinks>
    <hyperlink ref="Q247:R247"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53"/>
  <sheetViews>
    <sheetView zoomScale="85" zoomScaleNormal="85" workbookViewId="0">
      <selection activeCell="H52" sqref="H52:L53"/>
    </sheetView>
  </sheetViews>
  <sheetFormatPr baseColWidth="10" defaultColWidth="11.5703125" defaultRowHeight="15" x14ac:dyDescent="0.25"/>
  <cols>
    <col min="1" max="7" width="11.5703125" style="125"/>
    <col min="8" max="8" width="5.5703125" style="125" customWidth="1"/>
    <col min="9" max="9" width="19.7109375" style="125" customWidth="1"/>
    <col min="10" max="11" width="11.5703125" style="125"/>
    <col min="12" max="12" width="19.28515625" style="125" customWidth="1"/>
    <col min="13" max="16384" width="11.5703125" style="125"/>
  </cols>
  <sheetData>
    <row r="1" spans="2:13" ht="15" customHeight="1" x14ac:dyDescent="0.25">
      <c r="B1" s="960" t="s">
        <v>327</v>
      </c>
      <c r="C1" s="961"/>
      <c r="D1" s="961"/>
      <c r="E1" s="961"/>
      <c r="F1" s="961"/>
      <c r="G1" s="961"/>
      <c r="H1" s="961"/>
      <c r="I1" s="961"/>
      <c r="J1" s="961"/>
      <c r="K1" s="961"/>
      <c r="L1" s="962"/>
    </row>
    <row r="2" spans="2:13" ht="15" customHeight="1" x14ac:dyDescent="0.25">
      <c r="B2" s="963"/>
      <c r="C2" s="964"/>
      <c r="D2" s="964"/>
      <c r="E2" s="964"/>
      <c r="F2" s="964"/>
      <c r="G2" s="964"/>
      <c r="H2" s="964"/>
      <c r="I2" s="964"/>
      <c r="J2" s="964"/>
      <c r="K2" s="964"/>
      <c r="L2" s="965"/>
    </row>
    <row r="3" spans="2:13" ht="51.75" customHeight="1" x14ac:dyDescent="0.25">
      <c r="B3" s="966" t="s">
        <v>366</v>
      </c>
      <c r="C3" s="967"/>
      <c r="D3" s="967"/>
      <c r="E3" s="968"/>
      <c r="F3" s="151">
        <v>44090</v>
      </c>
      <c r="G3" s="966" t="s">
        <v>367</v>
      </c>
      <c r="H3" s="967"/>
      <c r="I3" s="968"/>
      <c r="J3" s="969">
        <v>44097</v>
      </c>
      <c r="K3" s="970"/>
      <c r="L3" s="971"/>
    </row>
    <row r="4" spans="2:13" ht="20.25" customHeight="1" x14ac:dyDescent="0.25">
      <c r="B4" s="972" t="s">
        <v>326</v>
      </c>
      <c r="C4" s="973"/>
      <c r="D4" s="973"/>
      <c r="E4" s="973"/>
      <c r="F4" s="973"/>
      <c r="G4" s="973"/>
      <c r="H4" s="974"/>
      <c r="I4" s="189" t="s">
        <v>581</v>
      </c>
      <c r="J4" s="189" t="s">
        <v>2</v>
      </c>
      <c r="K4" s="978" t="s">
        <v>0</v>
      </c>
      <c r="L4" s="979"/>
    </row>
    <row r="5" spans="2:13" ht="18.75" customHeight="1" x14ac:dyDescent="0.25">
      <c r="B5" s="975"/>
      <c r="C5" s="976"/>
      <c r="D5" s="976"/>
      <c r="E5" s="976"/>
      <c r="F5" s="976"/>
      <c r="G5" s="976"/>
      <c r="H5" s="977"/>
      <c r="I5" s="188" t="s">
        <v>582</v>
      </c>
      <c r="J5" s="189">
        <v>2</v>
      </c>
      <c r="K5" s="978" t="s">
        <v>368</v>
      </c>
      <c r="L5" s="979"/>
    </row>
    <row r="6" spans="2:13" ht="24" customHeight="1" x14ac:dyDescent="0.25">
      <c r="B6" s="980" t="s">
        <v>537</v>
      </c>
      <c r="C6" s="981"/>
      <c r="D6" s="981"/>
      <c r="E6" s="981"/>
      <c r="F6" s="981"/>
      <c r="G6" s="982"/>
      <c r="H6" s="980" t="s">
        <v>538</v>
      </c>
      <c r="I6" s="981"/>
      <c r="J6" s="981"/>
      <c r="K6" s="981"/>
      <c r="L6" s="982"/>
    </row>
    <row r="7" spans="2:13" x14ac:dyDescent="0.25">
      <c r="B7" s="980"/>
      <c r="C7" s="981"/>
      <c r="D7" s="981"/>
      <c r="E7" s="981"/>
      <c r="F7" s="981"/>
      <c r="G7" s="982"/>
      <c r="H7" s="980"/>
      <c r="I7" s="981"/>
      <c r="J7" s="981"/>
      <c r="K7" s="981"/>
      <c r="L7" s="982"/>
    </row>
    <row r="8" spans="2:13" x14ac:dyDescent="0.25">
      <c r="B8" s="980"/>
      <c r="C8" s="981"/>
      <c r="D8" s="981"/>
      <c r="E8" s="981"/>
      <c r="F8" s="981"/>
      <c r="G8" s="982"/>
      <c r="H8" s="980"/>
      <c r="I8" s="981"/>
      <c r="J8" s="981"/>
      <c r="K8" s="981"/>
      <c r="L8" s="982"/>
    </row>
    <row r="9" spans="2:13" ht="15" customHeight="1" x14ac:dyDescent="0.25">
      <c r="B9" s="980"/>
      <c r="C9" s="981"/>
      <c r="D9" s="981"/>
      <c r="E9" s="981"/>
      <c r="F9" s="981"/>
      <c r="G9" s="982"/>
      <c r="H9" s="980"/>
      <c r="I9" s="981"/>
      <c r="J9" s="981"/>
      <c r="K9" s="981"/>
      <c r="L9" s="982"/>
    </row>
    <row r="10" spans="2:13" ht="15" customHeight="1" x14ac:dyDescent="0.25">
      <c r="B10" s="980"/>
      <c r="C10" s="981"/>
      <c r="D10" s="981"/>
      <c r="E10" s="981"/>
      <c r="F10" s="981"/>
      <c r="G10" s="982"/>
      <c r="H10" s="980"/>
      <c r="I10" s="981"/>
      <c r="J10" s="981"/>
      <c r="K10" s="981"/>
      <c r="L10" s="982"/>
    </row>
    <row r="11" spans="2:13" ht="15" customHeight="1" x14ac:dyDescent="0.25">
      <c r="B11" s="980"/>
      <c r="C11" s="981"/>
      <c r="D11" s="981"/>
      <c r="E11" s="981"/>
      <c r="F11" s="981"/>
      <c r="G11" s="982"/>
      <c r="H11" s="980"/>
      <c r="I11" s="981"/>
      <c r="J11" s="981"/>
      <c r="K11" s="981"/>
      <c r="L11" s="982"/>
    </row>
    <row r="12" spans="2:13" ht="15" customHeight="1" x14ac:dyDescent="0.25">
      <c r="B12" s="980"/>
      <c r="C12" s="981"/>
      <c r="D12" s="981"/>
      <c r="E12" s="981"/>
      <c r="F12" s="981"/>
      <c r="G12" s="982"/>
      <c r="H12" s="980"/>
      <c r="I12" s="981"/>
      <c r="J12" s="981"/>
      <c r="K12" s="981"/>
      <c r="L12" s="982"/>
      <c r="M12" s="125" t="s">
        <v>631</v>
      </c>
    </row>
    <row r="13" spans="2:13" ht="15" customHeight="1" x14ac:dyDescent="0.25">
      <c r="B13" s="980"/>
      <c r="C13" s="981"/>
      <c r="D13" s="981"/>
      <c r="E13" s="981"/>
      <c r="F13" s="981"/>
      <c r="G13" s="982"/>
      <c r="H13" s="980"/>
      <c r="I13" s="981"/>
      <c r="J13" s="981"/>
      <c r="K13" s="981"/>
      <c r="L13" s="982"/>
    </row>
    <row r="14" spans="2:13" ht="15" customHeight="1" x14ac:dyDescent="0.25">
      <c r="B14" s="980"/>
      <c r="C14" s="981"/>
      <c r="D14" s="981"/>
      <c r="E14" s="981"/>
      <c r="F14" s="981"/>
      <c r="G14" s="982"/>
      <c r="H14" s="980"/>
      <c r="I14" s="981"/>
      <c r="J14" s="981"/>
      <c r="K14" s="981"/>
      <c r="L14" s="982"/>
    </row>
    <row r="15" spans="2:13" ht="15" customHeight="1" x14ac:dyDescent="0.25">
      <c r="B15" s="980"/>
      <c r="C15" s="981"/>
      <c r="D15" s="981"/>
      <c r="E15" s="981"/>
      <c r="F15" s="981"/>
      <c r="G15" s="982"/>
      <c r="H15" s="980"/>
      <c r="I15" s="981"/>
      <c r="J15" s="981"/>
      <c r="K15" s="981"/>
      <c r="L15" s="982"/>
    </row>
    <row r="16" spans="2:13" ht="15" customHeight="1" x14ac:dyDescent="0.25">
      <c r="B16" s="980"/>
      <c r="C16" s="981"/>
      <c r="D16" s="981"/>
      <c r="E16" s="981"/>
      <c r="F16" s="981"/>
      <c r="G16" s="982"/>
      <c r="H16" s="980"/>
      <c r="I16" s="981"/>
      <c r="J16" s="981"/>
      <c r="K16" s="981"/>
      <c r="L16" s="982"/>
    </row>
    <row r="17" spans="2:12" ht="15" customHeight="1" x14ac:dyDescent="0.25">
      <c r="B17" s="980"/>
      <c r="C17" s="981"/>
      <c r="D17" s="981"/>
      <c r="E17" s="981"/>
      <c r="F17" s="981"/>
      <c r="G17" s="982"/>
      <c r="H17" s="980"/>
      <c r="I17" s="981"/>
      <c r="J17" s="981"/>
      <c r="K17" s="981"/>
      <c r="L17" s="982"/>
    </row>
    <row r="18" spans="2:12" ht="15" customHeight="1" x14ac:dyDescent="0.25">
      <c r="B18" s="980"/>
      <c r="C18" s="981"/>
      <c r="D18" s="981"/>
      <c r="E18" s="981"/>
      <c r="F18" s="981"/>
      <c r="G18" s="982"/>
      <c r="H18" s="980"/>
      <c r="I18" s="981"/>
      <c r="J18" s="981"/>
      <c r="K18" s="981"/>
      <c r="L18" s="982"/>
    </row>
    <row r="19" spans="2:12" ht="15" customHeight="1" thickBot="1" x14ac:dyDescent="0.3">
      <c r="B19" s="980"/>
      <c r="C19" s="981"/>
      <c r="D19" s="981"/>
      <c r="E19" s="981"/>
      <c r="F19" s="981"/>
      <c r="G19" s="982"/>
      <c r="H19" s="980"/>
      <c r="I19" s="981"/>
      <c r="J19" s="981"/>
      <c r="K19" s="981"/>
      <c r="L19" s="982"/>
    </row>
    <row r="20" spans="2:12" ht="15" customHeight="1" x14ac:dyDescent="0.25">
      <c r="B20" s="983" t="s">
        <v>955</v>
      </c>
      <c r="C20" s="984"/>
      <c r="D20" s="984"/>
      <c r="E20" s="984"/>
      <c r="F20" s="984"/>
      <c r="G20" s="985"/>
      <c r="H20" s="989" t="s">
        <v>1178</v>
      </c>
      <c r="I20" s="990"/>
      <c r="J20" s="990"/>
      <c r="K20" s="990"/>
      <c r="L20" s="991"/>
    </row>
    <row r="21" spans="2:12" ht="36.75" customHeight="1" thickBot="1" x14ac:dyDescent="0.3">
      <c r="B21" s="986"/>
      <c r="C21" s="987"/>
      <c r="D21" s="987"/>
      <c r="E21" s="987"/>
      <c r="F21" s="987"/>
      <c r="G21" s="988"/>
      <c r="H21" s="992"/>
      <c r="I21" s="993"/>
      <c r="J21" s="993"/>
      <c r="K21" s="993"/>
      <c r="L21" s="994"/>
    </row>
    <row r="22" spans="2:12" ht="15" customHeight="1" x14ac:dyDescent="0.25">
      <c r="B22" s="995" t="s">
        <v>596</v>
      </c>
      <c r="C22" s="996"/>
      <c r="D22" s="996"/>
      <c r="E22" s="996"/>
      <c r="F22" s="996"/>
      <c r="G22" s="997"/>
      <c r="H22" s="995" t="s">
        <v>597</v>
      </c>
      <c r="I22" s="996"/>
      <c r="J22" s="996"/>
      <c r="K22" s="996"/>
      <c r="L22" s="997"/>
    </row>
    <row r="23" spans="2:12" ht="15" customHeight="1" x14ac:dyDescent="0.25">
      <c r="B23" s="980"/>
      <c r="C23" s="981"/>
      <c r="D23" s="981"/>
      <c r="E23" s="981"/>
      <c r="F23" s="981"/>
      <c r="G23" s="982"/>
      <c r="H23" s="980"/>
      <c r="I23" s="981"/>
      <c r="J23" s="981"/>
      <c r="K23" s="981"/>
      <c r="L23" s="982"/>
    </row>
    <row r="24" spans="2:12" x14ac:dyDescent="0.25">
      <c r="B24" s="980"/>
      <c r="C24" s="981"/>
      <c r="D24" s="981"/>
      <c r="E24" s="981"/>
      <c r="F24" s="981"/>
      <c r="G24" s="982"/>
      <c r="H24" s="980"/>
      <c r="I24" s="981"/>
      <c r="J24" s="981"/>
      <c r="K24" s="981"/>
      <c r="L24" s="982"/>
    </row>
    <row r="25" spans="2:12" ht="15" customHeight="1" x14ac:dyDescent="0.25">
      <c r="B25" s="980"/>
      <c r="C25" s="981"/>
      <c r="D25" s="981"/>
      <c r="E25" s="981"/>
      <c r="F25" s="981"/>
      <c r="G25" s="982"/>
      <c r="H25" s="980"/>
      <c r="I25" s="981"/>
      <c r="J25" s="981"/>
      <c r="K25" s="981"/>
      <c r="L25" s="982"/>
    </row>
    <row r="26" spans="2:12" ht="15" customHeight="1" x14ac:dyDescent="0.25">
      <c r="B26" s="980"/>
      <c r="C26" s="981"/>
      <c r="D26" s="981"/>
      <c r="E26" s="981"/>
      <c r="F26" s="981"/>
      <c r="G26" s="982"/>
      <c r="H26" s="980"/>
      <c r="I26" s="981"/>
      <c r="J26" s="981"/>
      <c r="K26" s="981"/>
      <c r="L26" s="982"/>
    </row>
    <row r="27" spans="2:12" ht="15" customHeight="1" x14ac:dyDescent="0.25">
      <c r="B27" s="980"/>
      <c r="C27" s="981"/>
      <c r="D27" s="981"/>
      <c r="E27" s="981"/>
      <c r="F27" s="981"/>
      <c r="G27" s="982"/>
      <c r="H27" s="980"/>
      <c r="I27" s="981"/>
      <c r="J27" s="981"/>
      <c r="K27" s="981"/>
      <c r="L27" s="982"/>
    </row>
    <row r="28" spans="2:12" ht="15" customHeight="1" x14ac:dyDescent="0.25">
      <c r="B28" s="980"/>
      <c r="C28" s="981"/>
      <c r="D28" s="981"/>
      <c r="E28" s="981"/>
      <c r="F28" s="981"/>
      <c r="G28" s="982"/>
      <c r="H28" s="980"/>
      <c r="I28" s="981"/>
      <c r="J28" s="981"/>
      <c r="K28" s="981"/>
      <c r="L28" s="982"/>
    </row>
    <row r="29" spans="2:12" ht="15" customHeight="1" x14ac:dyDescent="0.25">
      <c r="B29" s="980"/>
      <c r="C29" s="981"/>
      <c r="D29" s="981"/>
      <c r="E29" s="981"/>
      <c r="F29" s="981"/>
      <c r="G29" s="982"/>
      <c r="H29" s="980"/>
      <c r="I29" s="981"/>
      <c r="J29" s="981"/>
      <c r="K29" s="981"/>
      <c r="L29" s="982"/>
    </row>
    <row r="30" spans="2:12" ht="15" customHeight="1" x14ac:dyDescent="0.25">
      <c r="B30" s="980"/>
      <c r="C30" s="981"/>
      <c r="D30" s="981"/>
      <c r="E30" s="981"/>
      <c r="F30" s="981"/>
      <c r="G30" s="982"/>
      <c r="H30" s="980"/>
      <c r="I30" s="981"/>
      <c r="J30" s="981"/>
      <c r="K30" s="981"/>
      <c r="L30" s="982"/>
    </row>
    <row r="31" spans="2:12" ht="15" customHeight="1" x14ac:dyDescent="0.25">
      <c r="B31" s="980"/>
      <c r="C31" s="981"/>
      <c r="D31" s="981"/>
      <c r="E31" s="981"/>
      <c r="F31" s="981"/>
      <c r="G31" s="982"/>
      <c r="H31" s="980"/>
      <c r="I31" s="981"/>
      <c r="J31" s="981"/>
      <c r="K31" s="981"/>
      <c r="L31" s="982"/>
    </row>
    <row r="32" spans="2:12" ht="15" customHeight="1" x14ac:dyDescent="0.25">
      <c r="B32" s="980"/>
      <c r="C32" s="981"/>
      <c r="D32" s="981"/>
      <c r="E32" s="981"/>
      <c r="F32" s="981"/>
      <c r="G32" s="982"/>
      <c r="H32" s="980"/>
      <c r="I32" s="981"/>
      <c r="J32" s="981"/>
      <c r="K32" s="981"/>
      <c r="L32" s="982"/>
    </row>
    <row r="33" spans="2:12" ht="15" customHeight="1" x14ac:dyDescent="0.25">
      <c r="B33" s="980"/>
      <c r="C33" s="981"/>
      <c r="D33" s="981"/>
      <c r="E33" s="981"/>
      <c r="F33" s="981"/>
      <c r="G33" s="982"/>
      <c r="H33" s="980"/>
      <c r="I33" s="981"/>
      <c r="J33" s="981"/>
      <c r="K33" s="981"/>
      <c r="L33" s="982"/>
    </row>
    <row r="34" spans="2:12" ht="15" customHeight="1" x14ac:dyDescent="0.25">
      <c r="B34" s="980"/>
      <c r="C34" s="981"/>
      <c r="D34" s="981"/>
      <c r="E34" s="981"/>
      <c r="F34" s="981"/>
      <c r="G34" s="982"/>
      <c r="H34" s="980"/>
      <c r="I34" s="981"/>
      <c r="J34" s="981"/>
      <c r="K34" s="981"/>
      <c r="L34" s="982"/>
    </row>
    <row r="35" spans="2:12" ht="41.25" customHeight="1" thickBot="1" x14ac:dyDescent="0.3">
      <c r="B35" s="980"/>
      <c r="C35" s="981"/>
      <c r="D35" s="981"/>
      <c r="E35" s="981"/>
      <c r="F35" s="981"/>
      <c r="G35" s="982"/>
      <c r="H35" s="980"/>
      <c r="I35" s="981"/>
      <c r="J35" s="981"/>
      <c r="K35" s="981"/>
      <c r="L35" s="982"/>
    </row>
    <row r="36" spans="2:12" ht="33.75" customHeight="1" x14ac:dyDescent="0.25">
      <c r="B36" s="983" t="s">
        <v>1179</v>
      </c>
      <c r="C36" s="984"/>
      <c r="D36" s="984"/>
      <c r="E36" s="984"/>
      <c r="F36" s="984"/>
      <c r="G36" s="985"/>
      <c r="H36" s="989" t="s">
        <v>1180</v>
      </c>
      <c r="I36" s="990"/>
      <c r="J36" s="990"/>
      <c r="K36" s="990"/>
      <c r="L36" s="991"/>
    </row>
    <row r="37" spans="2:12" ht="15" customHeight="1" thickBot="1" x14ac:dyDescent="0.3">
      <c r="B37" s="986"/>
      <c r="C37" s="987"/>
      <c r="D37" s="987"/>
      <c r="E37" s="987"/>
      <c r="F37" s="987"/>
      <c r="G37" s="988"/>
      <c r="H37" s="992"/>
      <c r="I37" s="993"/>
      <c r="J37" s="993"/>
      <c r="K37" s="993"/>
      <c r="L37" s="994"/>
    </row>
    <row r="38" spans="2:12" x14ac:dyDescent="0.25">
      <c r="B38" s="995" t="s">
        <v>596</v>
      </c>
      <c r="C38" s="996"/>
      <c r="D38" s="996"/>
      <c r="E38" s="996"/>
      <c r="F38" s="996"/>
      <c r="G38" s="997"/>
      <c r="H38" s="995" t="s">
        <v>597</v>
      </c>
      <c r="I38" s="996"/>
      <c r="J38" s="996"/>
      <c r="K38" s="996"/>
      <c r="L38" s="997"/>
    </row>
    <row r="39" spans="2:12" x14ac:dyDescent="0.25">
      <c r="B39" s="980"/>
      <c r="C39" s="981"/>
      <c r="D39" s="981"/>
      <c r="E39" s="981"/>
      <c r="F39" s="981"/>
      <c r="G39" s="982"/>
      <c r="H39" s="980"/>
      <c r="I39" s="981"/>
      <c r="J39" s="981"/>
      <c r="K39" s="981"/>
      <c r="L39" s="982"/>
    </row>
    <row r="40" spans="2:12" x14ac:dyDescent="0.25">
      <c r="B40" s="980"/>
      <c r="C40" s="981"/>
      <c r="D40" s="981"/>
      <c r="E40" s="981"/>
      <c r="F40" s="981"/>
      <c r="G40" s="982"/>
      <c r="H40" s="980"/>
      <c r="I40" s="981"/>
      <c r="J40" s="981"/>
      <c r="K40" s="981"/>
      <c r="L40" s="982"/>
    </row>
    <row r="41" spans="2:12" x14ac:dyDescent="0.25">
      <c r="B41" s="980"/>
      <c r="C41" s="981"/>
      <c r="D41" s="981"/>
      <c r="E41" s="981"/>
      <c r="F41" s="981"/>
      <c r="G41" s="982"/>
      <c r="H41" s="980"/>
      <c r="I41" s="981"/>
      <c r="J41" s="981"/>
      <c r="K41" s="981"/>
      <c r="L41" s="982"/>
    </row>
    <row r="42" spans="2:12" x14ac:dyDescent="0.25">
      <c r="B42" s="980"/>
      <c r="C42" s="981"/>
      <c r="D42" s="981"/>
      <c r="E42" s="981"/>
      <c r="F42" s="981"/>
      <c r="G42" s="982"/>
      <c r="H42" s="980"/>
      <c r="I42" s="981"/>
      <c r="J42" s="981"/>
      <c r="K42" s="981"/>
      <c r="L42" s="982"/>
    </row>
    <row r="43" spans="2:12" x14ac:dyDescent="0.25">
      <c r="B43" s="980"/>
      <c r="C43" s="981"/>
      <c r="D43" s="981"/>
      <c r="E43" s="981"/>
      <c r="F43" s="981"/>
      <c r="G43" s="982"/>
      <c r="H43" s="980"/>
      <c r="I43" s="981"/>
      <c r="J43" s="981"/>
      <c r="K43" s="981"/>
      <c r="L43" s="982"/>
    </row>
    <row r="44" spans="2:12" x14ac:dyDescent="0.25">
      <c r="B44" s="980"/>
      <c r="C44" s="981"/>
      <c r="D44" s="981"/>
      <c r="E44" s="981"/>
      <c r="F44" s="981"/>
      <c r="G44" s="982"/>
      <c r="H44" s="980"/>
      <c r="I44" s="981"/>
      <c r="J44" s="981"/>
      <c r="K44" s="981"/>
      <c r="L44" s="982"/>
    </row>
    <row r="45" spans="2:12" x14ac:dyDescent="0.25">
      <c r="B45" s="980"/>
      <c r="C45" s="981"/>
      <c r="D45" s="981"/>
      <c r="E45" s="981"/>
      <c r="F45" s="981"/>
      <c r="G45" s="982"/>
      <c r="H45" s="980"/>
      <c r="I45" s="981"/>
      <c r="J45" s="981"/>
      <c r="K45" s="981"/>
      <c r="L45" s="982"/>
    </row>
    <row r="46" spans="2:12" x14ac:dyDescent="0.25">
      <c r="B46" s="980"/>
      <c r="C46" s="981"/>
      <c r="D46" s="981"/>
      <c r="E46" s="981"/>
      <c r="F46" s="981"/>
      <c r="G46" s="982"/>
      <c r="H46" s="980"/>
      <c r="I46" s="981"/>
      <c r="J46" s="981"/>
      <c r="K46" s="981"/>
      <c r="L46" s="982"/>
    </row>
    <row r="47" spans="2:12" x14ac:dyDescent="0.25">
      <c r="B47" s="980"/>
      <c r="C47" s="981"/>
      <c r="D47" s="981"/>
      <c r="E47" s="981"/>
      <c r="F47" s="981"/>
      <c r="G47" s="982"/>
      <c r="H47" s="980"/>
      <c r="I47" s="981"/>
      <c r="J47" s="981"/>
      <c r="K47" s="981"/>
      <c r="L47" s="982"/>
    </row>
    <row r="48" spans="2:12" x14ac:dyDescent="0.25">
      <c r="B48" s="980"/>
      <c r="C48" s="981"/>
      <c r="D48" s="981"/>
      <c r="E48" s="981"/>
      <c r="F48" s="981"/>
      <c r="G48" s="982"/>
      <c r="H48" s="980"/>
      <c r="I48" s="981"/>
      <c r="J48" s="981"/>
      <c r="K48" s="981"/>
      <c r="L48" s="982"/>
    </row>
    <row r="49" spans="2:12" x14ac:dyDescent="0.25">
      <c r="B49" s="980"/>
      <c r="C49" s="981"/>
      <c r="D49" s="981"/>
      <c r="E49" s="981"/>
      <c r="F49" s="981"/>
      <c r="G49" s="982"/>
      <c r="H49" s="980"/>
      <c r="I49" s="981"/>
      <c r="J49" s="981"/>
      <c r="K49" s="981"/>
      <c r="L49" s="982"/>
    </row>
    <row r="50" spans="2:12" x14ac:dyDescent="0.25">
      <c r="B50" s="980"/>
      <c r="C50" s="981"/>
      <c r="D50" s="981"/>
      <c r="E50" s="981"/>
      <c r="F50" s="981"/>
      <c r="G50" s="982"/>
      <c r="H50" s="980"/>
      <c r="I50" s="981"/>
      <c r="J50" s="981"/>
      <c r="K50" s="981"/>
      <c r="L50" s="982"/>
    </row>
    <row r="51" spans="2:12" ht="47.25" customHeight="1" thickBot="1" x14ac:dyDescent="0.3">
      <c r="B51" s="980"/>
      <c r="C51" s="981"/>
      <c r="D51" s="981"/>
      <c r="E51" s="981"/>
      <c r="F51" s="981"/>
      <c r="G51" s="982"/>
      <c r="H51" s="980"/>
      <c r="I51" s="981"/>
      <c r="J51" s="981"/>
      <c r="K51" s="981"/>
      <c r="L51" s="982"/>
    </row>
    <row r="52" spans="2:12" x14ac:dyDescent="0.25">
      <c r="B52" s="983" t="s">
        <v>1181</v>
      </c>
      <c r="C52" s="984"/>
      <c r="D52" s="984"/>
      <c r="E52" s="984"/>
      <c r="F52" s="984"/>
      <c r="G52" s="985"/>
      <c r="H52" s="989" t="s">
        <v>1182</v>
      </c>
      <c r="I52" s="990"/>
      <c r="J52" s="990"/>
      <c r="K52" s="990"/>
      <c r="L52" s="991"/>
    </row>
    <row r="53" spans="2:12" ht="33.75" customHeight="1" thickBot="1" x14ac:dyDescent="0.3">
      <c r="B53" s="986"/>
      <c r="C53" s="987"/>
      <c r="D53" s="987"/>
      <c r="E53" s="987"/>
      <c r="F53" s="987"/>
      <c r="G53" s="988"/>
      <c r="H53" s="992"/>
      <c r="I53" s="993"/>
      <c r="J53" s="993"/>
      <c r="K53" s="993"/>
      <c r="L53" s="994"/>
    </row>
  </sheetData>
  <mergeCells count="19">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H68" sqref="H68:M69"/>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3" style="126" customWidth="1"/>
    <col min="11" max="11" width="13.42578125" style="126" customWidth="1"/>
    <col min="12" max="12" width="9.5703125" style="126" customWidth="1"/>
    <col min="13" max="13" width="11.42578125" style="126" hidden="1" customWidth="1"/>
    <col min="14" max="16384" width="11.42578125"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x14ac:dyDescent="0.25">
      <c r="B3" s="966" t="s">
        <v>366</v>
      </c>
      <c r="C3" s="967"/>
      <c r="D3" s="967"/>
      <c r="E3" s="968"/>
      <c r="F3" s="185">
        <v>44091</v>
      </c>
      <c r="G3" s="966" t="s">
        <v>367</v>
      </c>
      <c r="H3" s="967"/>
      <c r="I3" s="968"/>
      <c r="J3" s="1032">
        <v>44097</v>
      </c>
      <c r="K3" s="1033"/>
      <c r="L3" s="1034"/>
    </row>
    <row r="4" spans="2:12" ht="24.95" customHeight="1" x14ac:dyDescent="0.25">
      <c r="B4" s="972" t="s">
        <v>326</v>
      </c>
      <c r="C4" s="973"/>
      <c r="D4" s="973"/>
      <c r="E4" s="973"/>
      <c r="F4" s="973"/>
      <c r="G4" s="973"/>
      <c r="H4" s="974"/>
      <c r="I4" s="153" t="s">
        <v>581</v>
      </c>
      <c r="J4" s="153" t="s">
        <v>2</v>
      </c>
      <c r="K4" s="978" t="s">
        <v>0</v>
      </c>
      <c r="L4" s="979"/>
    </row>
    <row r="5" spans="2:12" ht="24.95" customHeight="1" x14ac:dyDescent="0.25">
      <c r="B5" s="975"/>
      <c r="C5" s="976"/>
      <c r="D5" s="976"/>
      <c r="E5" s="976"/>
      <c r="F5" s="976"/>
      <c r="G5" s="976"/>
      <c r="H5" s="977"/>
      <c r="I5" s="127" t="s">
        <v>582</v>
      </c>
      <c r="J5" s="153">
        <v>2</v>
      </c>
      <c r="K5" s="966" t="s">
        <v>368</v>
      </c>
      <c r="L5" s="967"/>
    </row>
    <row r="6" spans="2:12" ht="15.75" customHeight="1" x14ac:dyDescent="0.25">
      <c r="B6" s="980" t="s">
        <v>537</v>
      </c>
      <c r="C6" s="981"/>
      <c r="D6" s="981"/>
      <c r="E6" s="981"/>
      <c r="F6" s="981"/>
      <c r="G6" s="982"/>
      <c r="H6" s="980" t="s">
        <v>538</v>
      </c>
      <c r="I6" s="981"/>
      <c r="J6" s="981"/>
      <c r="K6" s="981"/>
      <c r="L6" s="982"/>
    </row>
    <row r="7" spans="2:12" x14ac:dyDescent="0.25">
      <c r="B7" s="980"/>
      <c r="C7" s="981"/>
      <c r="D7" s="981"/>
      <c r="E7" s="981"/>
      <c r="F7" s="981"/>
      <c r="G7" s="982"/>
      <c r="H7" s="980"/>
      <c r="I7" s="981"/>
      <c r="J7" s="981"/>
      <c r="K7" s="981"/>
      <c r="L7" s="982"/>
    </row>
    <row r="8" spans="2:12"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x14ac:dyDescent="0.25">
      <c r="B15" s="980"/>
      <c r="C15" s="981"/>
      <c r="D15" s="981"/>
      <c r="E15" s="981"/>
      <c r="F15" s="981"/>
      <c r="G15" s="982"/>
      <c r="H15" s="980"/>
      <c r="I15" s="981"/>
      <c r="J15" s="981"/>
      <c r="K15" s="981"/>
      <c r="L15" s="982"/>
    </row>
    <row r="16" spans="2:12" x14ac:dyDescent="0.25">
      <c r="B16" s="980"/>
      <c r="C16" s="981"/>
      <c r="D16" s="981"/>
      <c r="E16" s="981"/>
      <c r="F16" s="981"/>
      <c r="G16" s="982"/>
      <c r="H16" s="980"/>
      <c r="I16" s="981"/>
      <c r="J16" s="981"/>
      <c r="K16" s="981"/>
      <c r="L16" s="982"/>
    </row>
    <row r="17" spans="2:13" x14ac:dyDescent="0.25">
      <c r="B17" s="980"/>
      <c r="C17" s="981"/>
      <c r="D17" s="981"/>
      <c r="E17" s="981"/>
      <c r="F17" s="981"/>
      <c r="G17" s="982"/>
      <c r="H17" s="980"/>
      <c r="I17" s="981"/>
      <c r="J17" s="981"/>
      <c r="K17" s="981"/>
      <c r="L17" s="982"/>
    </row>
    <row r="18" spans="2:13" x14ac:dyDescent="0.25">
      <c r="B18" s="980"/>
      <c r="C18" s="981"/>
      <c r="D18" s="981"/>
      <c r="E18" s="981"/>
      <c r="F18" s="981"/>
      <c r="G18" s="982"/>
      <c r="H18" s="980"/>
      <c r="I18" s="981"/>
      <c r="J18" s="981"/>
      <c r="K18" s="981"/>
      <c r="L18" s="982"/>
    </row>
    <row r="19" spans="2:13" x14ac:dyDescent="0.25">
      <c r="B19" s="980"/>
      <c r="C19" s="981"/>
      <c r="D19" s="981"/>
      <c r="E19" s="981"/>
      <c r="F19" s="981"/>
      <c r="G19" s="982"/>
      <c r="H19" s="980"/>
      <c r="I19" s="981"/>
      <c r="J19" s="981"/>
      <c r="K19" s="981"/>
      <c r="L19" s="982"/>
    </row>
    <row r="20" spans="2:13" ht="25.15" customHeight="1" x14ac:dyDescent="0.25">
      <c r="B20" s="1011" t="s">
        <v>1165</v>
      </c>
      <c r="C20" s="1011"/>
      <c r="D20" s="1011"/>
      <c r="E20" s="1011"/>
      <c r="F20" s="1011"/>
      <c r="G20" s="1011"/>
      <c r="H20" s="1011" t="s">
        <v>1166</v>
      </c>
      <c r="I20" s="1011"/>
      <c r="J20" s="1011"/>
      <c r="K20" s="1011"/>
      <c r="L20" s="1011"/>
      <c r="M20" s="1011"/>
    </row>
    <row r="21" spans="2:13" ht="18" customHeight="1" thickBot="1" x14ac:dyDescent="0.3">
      <c r="B21" s="1011"/>
      <c r="C21" s="1011"/>
      <c r="D21" s="1011"/>
      <c r="E21" s="1011"/>
      <c r="F21" s="1011"/>
      <c r="G21" s="1011"/>
      <c r="H21" s="1011"/>
      <c r="I21" s="1011"/>
      <c r="J21" s="1011"/>
      <c r="K21" s="1011"/>
      <c r="L21" s="1011"/>
      <c r="M21" s="1011"/>
    </row>
    <row r="22" spans="2:13" ht="15.75" customHeight="1" x14ac:dyDescent="0.25">
      <c r="B22" s="995" t="s">
        <v>596</v>
      </c>
      <c r="C22" s="996"/>
      <c r="D22" s="996"/>
      <c r="E22" s="996"/>
      <c r="F22" s="996"/>
      <c r="G22" s="997"/>
      <c r="H22" s="995" t="s">
        <v>597</v>
      </c>
      <c r="I22" s="996"/>
      <c r="J22" s="996"/>
      <c r="K22" s="996"/>
      <c r="L22" s="997"/>
    </row>
    <row r="23" spans="2:13" x14ac:dyDescent="0.25">
      <c r="B23" s="980"/>
      <c r="C23" s="981"/>
      <c r="D23" s="981"/>
      <c r="E23" s="981"/>
      <c r="F23" s="981"/>
      <c r="G23" s="982"/>
      <c r="H23" s="980"/>
      <c r="I23" s="981"/>
      <c r="J23" s="981"/>
      <c r="K23" s="981"/>
      <c r="L23" s="982"/>
    </row>
    <row r="24" spans="2:13" x14ac:dyDescent="0.25">
      <c r="B24" s="980"/>
      <c r="C24" s="981"/>
      <c r="D24" s="981"/>
      <c r="E24" s="981"/>
      <c r="F24" s="981"/>
      <c r="G24" s="982"/>
      <c r="H24" s="980"/>
      <c r="I24" s="981"/>
      <c r="J24" s="981"/>
      <c r="K24" s="981"/>
      <c r="L24" s="982"/>
    </row>
    <row r="25" spans="2:13" x14ac:dyDescent="0.25">
      <c r="B25" s="980"/>
      <c r="C25" s="981"/>
      <c r="D25" s="981"/>
      <c r="E25" s="981"/>
      <c r="F25" s="981"/>
      <c r="G25" s="982"/>
      <c r="H25" s="980"/>
      <c r="I25" s="981"/>
      <c r="J25" s="981"/>
      <c r="K25" s="981"/>
      <c r="L25" s="982"/>
    </row>
    <row r="26" spans="2:13" x14ac:dyDescent="0.25">
      <c r="B26" s="980"/>
      <c r="C26" s="981"/>
      <c r="D26" s="981"/>
      <c r="E26" s="981"/>
      <c r="F26" s="981"/>
      <c r="G26" s="982"/>
      <c r="H26" s="980"/>
      <c r="I26" s="981"/>
      <c r="J26" s="981"/>
      <c r="K26" s="981"/>
      <c r="L26" s="982"/>
    </row>
    <row r="27" spans="2:13" x14ac:dyDescent="0.25">
      <c r="B27" s="980"/>
      <c r="C27" s="981"/>
      <c r="D27" s="981"/>
      <c r="E27" s="981"/>
      <c r="F27" s="981"/>
      <c r="G27" s="982"/>
      <c r="H27" s="980"/>
      <c r="I27" s="981"/>
      <c r="J27" s="981"/>
      <c r="K27" s="981"/>
      <c r="L27" s="982"/>
    </row>
    <row r="28" spans="2:13" x14ac:dyDescent="0.25">
      <c r="B28" s="980"/>
      <c r="C28" s="981"/>
      <c r="D28" s="981"/>
      <c r="E28" s="981"/>
      <c r="F28" s="981"/>
      <c r="G28" s="982"/>
      <c r="H28" s="980"/>
      <c r="I28" s="981"/>
      <c r="J28" s="981"/>
      <c r="K28" s="981"/>
      <c r="L28" s="982"/>
    </row>
    <row r="29" spans="2:13" x14ac:dyDescent="0.25">
      <c r="B29" s="980"/>
      <c r="C29" s="981"/>
      <c r="D29" s="981"/>
      <c r="E29" s="981"/>
      <c r="F29" s="981"/>
      <c r="G29" s="982"/>
      <c r="H29" s="980"/>
      <c r="I29" s="981"/>
      <c r="J29" s="981"/>
      <c r="K29" s="981"/>
      <c r="L29" s="982"/>
    </row>
    <row r="30" spans="2:13" x14ac:dyDescent="0.25">
      <c r="B30" s="980"/>
      <c r="C30" s="981"/>
      <c r="D30" s="981"/>
      <c r="E30" s="981"/>
      <c r="F30" s="981"/>
      <c r="G30" s="982"/>
      <c r="H30" s="980"/>
      <c r="I30" s="981"/>
      <c r="J30" s="981"/>
      <c r="K30" s="981"/>
      <c r="L30" s="982"/>
    </row>
    <row r="31" spans="2:13" x14ac:dyDescent="0.25">
      <c r="B31" s="980"/>
      <c r="C31" s="981"/>
      <c r="D31" s="981"/>
      <c r="E31" s="981"/>
      <c r="F31" s="981"/>
      <c r="G31" s="982"/>
      <c r="H31" s="980"/>
      <c r="I31" s="981"/>
      <c r="J31" s="981"/>
      <c r="K31" s="981"/>
      <c r="L31" s="982"/>
    </row>
    <row r="32" spans="2:13" x14ac:dyDescent="0.25">
      <c r="B32" s="980"/>
      <c r="C32" s="981"/>
      <c r="D32" s="981"/>
      <c r="E32" s="981"/>
      <c r="F32" s="981"/>
      <c r="G32" s="982"/>
      <c r="H32" s="980"/>
      <c r="I32" s="981"/>
      <c r="J32" s="981"/>
      <c r="K32" s="981"/>
      <c r="L32" s="982"/>
    </row>
    <row r="33" spans="2:13" x14ac:dyDescent="0.25">
      <c r="B33" s="980"/>
      <c r="C33" s="981"/>
      <c r="D33" s="981"/>
      <c r="E33" s="981"/>
      <c r="F33" s="981"/>
      <c r="G33" s="982"/>
      <c r="H33" s="980"/>
      <c r="I33" s="981"/>
      <c r="J33" s="981"/>
      <c r="K33" s="981"/>
      <c r="L33" s="982"/>
    </row>
    <row r="34" spans="2:13" x14ac:dyDescent="0.25">
      <c r="B34" s="980"/>
      <c r="C34" s="981"/>
      <c r="D34" s="981"/>
      <c r="E34" s="981"/>
      <c r="F34" s="981"/>
      <c r="G34" s="982"/>
      <c r="H34" s="980"/>
      <c r="I34" s="981"/>
      <c r="J34" s="981"/>
      <c r="K34" s="981"/>
      <c r="L34" s="982"/>
    </row>
    <row r="35" spans="2:13" ht="15.75" thickBot="1" x14ac:dyDescent="0.3">
      <c r="B35" s="980"/>
      <c r="C35" s="981"/>
      <c r="D35" s="981"/>
      <c r="E35" s="981"/>
      <c r="F35" s="981"/>
      <c r="G35" s="982"/>
      <c r="H35" s="980"/>
      <c r="I35" s="981"/>
      <c r="J35" s="981"/>
      <c r="K35" s="981"/>
      <c r="L35" s="982"/>
    </row>
    <row r="36" spans="2:13" ht="21.6" customHeight="1" x14ac:dyDescent="0.25">
      <c r="B36" s="1019" t="s">
        <v>1167</v>
      </c>
      <c r="C36" s="1017"/>
      <c r="D36" s="1017"/>
      <c r="E36" s="1017"/>
      <c r="F36" s="1017"/>
      <c r="G36" s="1018"/>
      <c r="H36" s="1010" t="s">
        <v>1168</v>
      </c>
      <c r="I36" s="1011"/>
      <c r="J36" s="1011"/>
      <c r="K36" s="1011"/>
      <c r="L36" s="1011"/>
      <c r="M36" s="1012"/>
    </row>
    <row r="37" spans="2:13" ht="26.45" customHeight="1" thickBot="1" x14ac:dyDescent="0.3">
      <c r="B37" s="1013"/>
      <c r="C37" s="1014"/>
      <c r="D37" s="1014"/>
      <c r="E37" s="1014"/>
      <c r="F37" s="1014"/>
      <c r="G37" s="1015"/>
      <c r="H37" s="1013"/>
      <c r="I37" s="1014"/>
      <c r="J37" s="1014"/>
      <c r="K37" s="1014"/>
      <c r="L37" s="1014"/>
      <c r="M37" s="1015"/>
    </row>
    <row r="38" spans="2:13" x14ac:dyDescent="0.25">
      <c r="B38" s="995" t="s">
        <v>598</v>
      </c>
      <c r="C38" s="996"/>
      <c r="D38" s="996"/>
      <c r="E38" s="996"/>
      <c r="F38" s="996"/>
      <c r="G38" s="997"/>
      <c r="H38" s="995" t="s">
        <v>599</v>
      </c>
      <c r="I38" s="996"/>
      <c r="J38" s="996"/>
      <c r="K38" s="996"/>
      <c r="L38" s="997"/>
    </row>
    <row r="39" spans="2:13" x14ac:dyDescent="0.25">
      <c r="B39" s="980"/>
      <c r="C39" s="981"/>
      <c r="D39" s="981"/>
      <c r="E39" s="981"/>
      <c r="F39" s="981"/>
      <c r="G39" s="982"/>
      <c r="H39" s="980"/>
      <c r="I39" s="981"/>
      <c r="J39" s="981"/>
      <c r="K39" s="981"/>
      <c r="L39" s="982"/>
    </row>
    <row r="40" spans="2:13" x14ac:dyDescent="0.25">
      <c r="B40" s="980"/>
      <c r="C40" s="981"/>
      <c r="D40" s="981"/>
      <c r="E40" s="981"/>
      <c r="F40" s="981"/>
      <c r="G40" s="982"/>
      <c r="H40" s="980"/>
      <c r="I40" s="981"/>
      <c r="J40" s="981"/>
      <c r="K40" s="981"/>
      <c r="L40" s="982"/>
    </row>
    <row r="41" spans="2:13" x14ac:dyDescent="0.25">
      <c r="B41" s="980"/>
      <c r="C41" s="981"/>
      <c r="D41" s="981"/>
      <c r="E41" s="981"/>
      <c r="F41" s="981"/>
      <c r="G41" s="982"/>
      <c r="H41" s="980"/>
      <c r="I41" s="981"/>
      <c r="J41" s="981"/>
      <c r="K41" s="981"/>
      <c r="L41" s="982"/>
    </row>
    <row r="42" spans="2:13" x14ac:dyDescent="0.25">
      <c r="B42" s="980"/>
      <c r="C42" s="981"/>
      <c r="D42" s="981"/>
      <c r="E42" s="981"/>
      <c r="F42" s="981"/>
      <c r="G42" s="982"/>
      <c r="H42" s="980"/>
      <c r="I42" s="981"/>
      <c r="J42" s="981"/>
      <c r="K42" s="981"/>
      <c r="L42" s="982"/>
    </row>
    <row r="43" spans="2:13" x14ac:dyDescent="0.25">
      <c r="B43" s="980"/>
      <c r="C43" s="981"/>
      <c r="D43" s="981"/>
      <c r="E43" s="981"/>
      <c r="F43" s="981"/>
      <c r="G43" s="982"/>
      <c r="H43" s="980"/>
      <c r="I43" s="981"/>
      <c r="J43" s="981"/>
      <c r="K43" s="981"/>
      <c r="L43" s="982"/>
    </row>
    <row r="44" spans="2:13" x14ac:dyDescent="0.25">
      <c r="B44" s="980"/>
      <c r="C44" s="981"/>
      <c r="D44" s="981"/>
      <c r="E44" s="981"/>
      <c r="F44" s="981"/>
      <c r="G44" s="982"/>
      <c r="H44" s="980"/>
      <c r="I44" s="981"/>
      <c r="J44" s="981"/>
      <c r="K44" s="981"/>
      <c r="L44" s="982"/>
    </row>
    <row r="45" spans="2:13" x14ac:dyDescent="0.25">
      <c r="B45" s="980"/>
      <c r="C45" s="981"/>
      <c r="D45" s="981"/>
      <c r="E45" s="981"/>
      <c r="F45" s="981"/>
      <c r="G45" s="982"/>
      <c r="H45" s="980"/>
      <c r="I45" s="981"/>
      <c r="J45" s="981"/>
      <c r="K45" s="981"/>
      <c r="L45" s="982"/>
    </row>
    <row r="46" spans="2:13" x14ac:dyDescent="0.25">
      <c r="B46" s="980"/>
      <c r="C46" s="981"/>
      <c r="D46" s="981"/>
      <c r="E46" s="981"/>
      <c r="F46" s="981"/>
      <c r="G46" s="982"/>
      <c r="H46" s="980"/>
      <c r="I46" s="981"/>
      <c r="J46" s="981"/>
      <c r="K46" s="981"/>
      <c r="L46" s="982"/>
    </row>
    <row r="47" spans="2:13" x14ac:dyDescent="0.25">
      <c r="B47" s="980"/>
      <c r="C47" s="981"/>
      <c r="D47" s="981"/>
      <c r="E47" s="981"/>
      <c r="F47" s="981"/>
      <c r="G47" s="982"/>
      <c r="H47" s="980"/>
      <c r="I47" s="981"/>
      <c r="J47" s="981"/>
      <c r="K47" s="981"/>
      <c r="L47" s="982"/>
    </row>
    <row r="48" spans="2:13" x14ac:dyDescent="0.25">
      <c r="B48" s="980"/>
      <c r="C48" s="981"/>
      <c r="D48" s="981"/>
      <c r="E48" s="981"/>
      <c r="F48" s="981"/>
      <c r="G48" s="982"/>
      <c r="H48" s="980"/>
      <c r="I48" s="981"/>
      <c r="J48" s="981"/>
      <c r="K48" s="981"/>
      <c r="L48" s="982"/>
    </row>
    <row r="49" spans="2:13" x14ac:dyDescent="0.25">
      <c r="B49" s="980"/>
      <c r="C49" s="981"/>
      <c r="D49" s="981"/>
      <c r="E49" s="981"/>
      <c r="F49" s="981"/>
      <c r="G49" s="982"/>
      <c r="H49" s="980"/>
      <c r="I49" s="981"/>
      <c r="J49" s="981"/>
      <c r="K49" s="981"/>
      <c r="L49" s="982"/>
    </row>
    <row r="50" spans="2:13" x14ac:dyDescent="0.25">
      <c r="B50" s="980"/>
      <c r="C50" s="981"/>
      <c r="D50" s="981"/>
      <c r="E50" s="981"/>
      <c r="F50" s="981"/>
      <c r="G50" s="982"/>
      <c r="H50" s="980"/>
      <c r="I50" s="981"/>
      <c r="J50" s="981"/>
      <c r="K50" s="981"/>
      <c r="L50" s="982"/>
    </row>
    <row r="51" spans="2:13" ht="15.75" thickBot="1" x14ac:dyDescent="0.3">
      <c r="B51" s="980"/>
      <c r="C51" s="981"/>
      <c r="D51" s="981"/>
      <c r="E51" s="981"/>
      <c r="F51" s="981"/>
      <c r="G51" s="982"/>
      <c r="H51" s="980"/>
      <c r="I51" s="981"/>
      <c r="J51" s="981"/>
      <c r="K51" s="981"/>
      <c r="L51" s="982"/>
    </row>
    <row r="52" spans="2:13" ht="20.45" customHeight="1" x14ac:dyDescent="0.25">
      <c r="B52" s="1019" t="s">
        <v>1169</v>
      </c>
      <c r="C52" s="1017"/>
      <c r="D52" s="1017"/>
      <c r="E52" s="1017"/>
      <c r="F52" s="1017"/>
      <c r="G52" s="1018"/>
      <c r="H52" s="1010" t="s">
        <v>1170</v>
      </c>
      <c r="I52" s="1011"/>
      <c r="J52" s="1011"/>
      <c r="K52" s="1011"/>
      <c r="L52" s="1011"/>
      <c r="M52" s="1012"/>
    </row>
    <row r="53" spans="2:13" ht="17.45" customHeight="1" thickBot="1" x14ac:dyDescent="0.3">
      <c r="B53" s="1013"/>
      <c r="C53" s="1014"/>
      <c r="D53" s="1014"/>
      <c r="E53" s="1014"/>
      <c r="F53" s="1014"/>
      <c r="G53" s="1015"/>
      <c r="H53" s="1013"/>
      <c r="I53" s="1014"/>
      <c r="J53" s="1014"/>
      <c r="K53" s="1014"/>
      <c r="L53" s="1014"/>
      <c r="M53" s="1015"/>
    </row>
    <row r="54" spans="2:13" x14ac:dyDescent="0.25">
      <c r="B54" s="995" t="s">
        <v>598</v>
      </c>
      <c r="C54" s="996"/>
      <c r="D54" s="996"/>
      <c r="E54" s="996"/>
      <c r="F54" s="996"/>
      <c r="G54" s="997"/>
      <c r="H54" s="995" t="s">
        <v>599</v>
      </c>
      <c r="I54" s="996"/>
      <c r="J54" s="996"/>
      <c r="K54" s="996"/>
      <c r="L54" s="997"/>
    </row>
    <row r="55" spans="2:13" x14ac:dyDescent="0.25">
      <c r="B55" s="980"/>
      <c r="C55" s="981"/>
      <c r="D55" s="981"/>
      <c r="E55" s="981"/>
      <c r="F55" s="981"/>
      <c r="G55" s="982"/>
      <c r="H55" s="980"/>
      <c r="I55" s="981"/>
      <c r="J55" s="981"/>
      <c r="K55" s="981"/>
      <c r="L55" s="982"/>
    </row>
    <row r="56" spans="2:13" x14ac:dyDescent="0.25">
      <c r="B56" s="980"/>
      <c r="C56" s="981"/>
      <c r="D56" s="981"/>
      <c r="E56" s="981"/>
      <c r="F56" s="981"/>
      <c r="G56" s="982"/>
      <c r="H56" s="980"/>
      <c r="I56" s="981"/>
      <c r="J56" s="981"/>
      <c r="K56" s="981"/>
      <c r="L56" s="982"/>
    </row>
    <row r="57" spans="2:13" x14ac:dyDescent="0.25">
      <c r="B57" s="980"/>
      <c r="C57" s="981"/>
      <c r="D57" s="981"/>
      <c r="E57" s="981"/>
      <c r="F57" s="981"/>
      <c r="G57" s="982"/>
      <c r="H57" s="980"/>
      <c r="I57" s="981"/>
      <c r="J57" s="981"/>
      <c r="K57" s="981"/>
      <c r="L57" s="982"/>
    </row>
    <row r="58" spans="2:13" x14ac:dyDescent="0.25">
      <c r="B58" s="980"/>
      <c r="C58" s="981"/>
      <c r="D58" s="981"/>
      <c r="E58" s="981"/>
      <c r="F58" s="981"/>
      <c r="G58" s="982"/>
      <c r="H58" s="980"/>
      <c r="I58" s="981"/>
      <c r="J58" s="981"/>
      <c r="K58" s="981"/>
      <c r="L58" s="982"/>
    </row>
    <row r="59" spans="2:13" x14ac:dyDescent="0.25">
      <c r="B59" s="980"/>
      <c r="C59" s="981"/>
      <c r="D59" s="981"/>
      <c r="E59" s="981"/>
      <c r="F59" s="981"/>
      <c r="G59" s="982"/>
      <c r="H59" s="980"/>
      <c r="I59" s="981"/>
      <c r="J59" s="981"/>
      <c r="K59" s="981"/>
      <c r="L59" s="982"/>
    </row>
    <row r="60" spans="2:13" x14ac:dyDescent="0.25">
      <c r="B60" s="980"/>
      <c r="C60" s="981"/>
      <c r="D60" s="981"/>
      <c r="E60" s="981"/>
      <c r="F60" s="981"/>
      <c r="G60" s="982"/>
      <c r="H60" s="980"/>
      <c r="I60" s="981"/>
      <c r="J60" s="981"/>
      <c r="K60" s="981"/>
      <c r="L60" s="982"/>
    </row>
    <row r="61" spans="2:13" x14ac:dyDescent="0.25">
      <c r="B61" s="980"/>
      <c r="C61" s="981"/>
      <c r="D61" s="981"/>
      <c r="E61" s="981"/>
      <c r="F61" s="981"/>
      <c r="G61" s="982"/>
      <c r="H61" s="980"/>
      <c r="I61" s="981"/>
      <c r="J61" s="981"/>
      <c r="K61" s="981"/>
      <c r="L61" s="982"/>
    </row>
    <row r="62" spans="2:13" x14ac:dyDescent="0.25">
      <c r="B62" s="980"/>
      <c r="C62" s="981"/>
      <c r="D62" s="981"/>
      <c r="E62" s="981"/>
      <c r="F62" s="981"/>
      <c r="G62" s="982"/>
      <c r="H62" s="980"/>
      <c r="I62" s="981"/>
      <c r="J62" s="981"/>
      <c r="K62" s="981"/>
      <c r="L62" s="982"/>
    </row>
    <row r="63" spans="2:13" x14ac:dyDescent="0.25">
      <c r="B63" s="980"/>
      <c r="C63" s="981"/>
      <c r="D63" s="981"/>
      <c r="E63" s="981"/>
      <c r="F63" s="981"/>
      <c r="G63" s="982"/>
      <c r="H63" s="980"/>
      <c r="I63" s="981"/>
      <c r="J63" s="981"/>
      <c r="K63" s="981"/>
      <c r="L63" s="982"/>
    </row>
    <row r="64" spans="2:13" x14ac:dyDescent="0.25">
      <c r="B64" s="980"/>
      <c r="C64" s="981"/>
      <c r="D64" s="981"/>
      <c r="E64" s="981"/>
      <c r="F64" s="981"/>
      <c r="G64" s="982"/>
      <c r="H64" s="980"/>
      <c r="I64" s="981"/>
      <c r="J64" s="981"/>
      <c r="K64" s="981"/>
      <c r="L64" s="982"/>
    </row>
    <row r="65" spans="2:13" x14ac:dyDescent="0.25">
      <c r="B65" s="980"/>
      <c r="C65" s="981"/>
      <c r="D65" s="981"/>
      <c r="E65" s="981"/>
      <c r="F65" s="981"/>
      <c r="G65" s="982"/>
      <c r="H65" s="980"/>
      <c r="I65" s="981"/>
      <c r="J65" s="981"/>
      <c r="K65" s="981"/>
      <c r="L65" s="982"/>
    </row>
    <row r="66" spans="2:13" x14ac:dyDescent="0.25">
      <c r="B66" s="980"/>
      <c r="C66" s="981"/>
      <c r="D66" s="981"/>
      <c r="E66" s="981"/>
      <c r="F66" s="981"/>
      <c r="G66" s="982"/>
      <c r="H66" s="980"/>
      <c r="I66" s="981"/>
      <c r="J66" s="981"/>
      <c r="K66" s="981"/>
      <c r="L66" s="982"/>
    </row>
    <row r="67" spans="2:13" ht="15.75" thickBot="1" x14ac:dyDescent="0.3">
      <c r="B67" s="980"/>
      <c r="C67" s="981"/>
      <c r="D67" s="981"/>
      <c r="E67" s="981"/>
      <c r="F67" s="981"/>
      <c r="G67" s="982"/>
      <c r="H67" s="980"/>
      <c r="I67" s="981"/>
      <c r="J67" s="981"/>
      <c r="K67" s="981"/>
      <c r="L67" s="982"/>
    </row>
    <row r="68" spans="2:13" ht="17.45" customHeight="1" x14ac:dyDescent="0.25">
      <c r="B68" s="1016" t="s">
        <v>1171</v>
      </c>
      <c r="C68" s="1017"/>
      <c r="D68" s="1017"/>
      <c r="E68" s="1017"/>
      <c r="F68" s="1017"/>
      <c r="G68" s="1018"/>
      <c r="H68" s="1010" t="s">
        <v>1172</v>
      </c>
      <c r="I68" s="1011"/>
      <c r="J68" s="1011"/>
      <c r="K68" s="1011"/>
      <c r="L68" s="1011"/>
      <c r="M68" s="1012"/>
    </row>
    <row r="69" spans="2:13" ht="28.9" customHeight="1" thickBot="1" x14ac:dyDescent="0.3">
      <c r="B69" s="1013"/>
      <c r="C69" s="1014"/>
      <c r="D69" s="1014"/>
      <c r="E69" s="1014"/>
      <c r="F69" s="1014"/>
      <c r="G69" s="1015"/>
      <c r="H69" s="1013"/>
      <c r="I69" s="1014"/>
      <c r="J69" s="1014"/>
      <c r="K69" s="1014"/>
      <c r="L69" s="1014"/>
      <c r="M69" s="1015"/>
    </row>
    <row r="70" spans="2:13" x14ac:dyDescent="0.25">
      <c r="B70" s="995"/>
      <c r="C70" s="996"/>
      <c r="D70" s="996"/>
      <c r="E70" s="996"/>
      <c r="F70" s="996"/>
      <c r="G70" s="997"/>
      <c r="H70" s="995"/>
      <c r="I70" s="996"/>
      <c r="J70" s="996"/>
      <c r="K70" s="996"/>
      <c r="L70" s="997"/>
    </row>
    <row r="71" spans="2:13" x14ac:dyDescent="0.25">
      <c r="B71" s="980"/>
      <c r="C71" s="981"/>
      <c r="D71" s="981"/>
      <c r="E71" s="981"/>
      <c r="F71" s="981"/>
      <c r="G71" s="982"/>
      <c r="H71" s="980"/>
      <c r="I71" s="981"/>
      <c r="J71" s="981"/>
      <c r="K71" s="981"/>
      <c r="L71" s="982"/>
    </row>
    <row r="72" spans="2:13" x14ac:dyDescent="0.25">
      <c r="B72" s="980"/>
      <c r="C72" s="981"/>
      <c r="D72" s="981"/>
      <c r="E72" s="981"/>
      <c r="F72" s="981"/>
      <c r="G72" s="982"/>
      <c r="H72" s="980"/>
      <c r="I72" s="981"/>
      <c r="J72" s="981"/>
      <c r="K72" s="981"/>
      <c r="L72" s="982"/>
    </row>
    <row r="73" spans="2:13" x14ac:dyDescent="0.25">
      <c r="B73" s="980"/>
      <c r="C73" s="981"/>
      <c r="D73" s="981"/>
      <c r="E73" s="981"/>
      <c r="F73" s="981"/>
      <c r="G73" s="982"/>
      <c r="H73" s="980"/>
      <c r="I73" s="981"/>
      <c r="J73" s="981"/>
      <c r="K73" s="981"/>
      <c r="L73" s="982"/>
    </row>
    <row r="74" spans="2:13" x14ac:dyDescent="0.25">
      <c r="B74" s="980"/>
      <c r="C74" s="981"/>
      <c r="D74" s="981"/>
      <c r="E74" s="981"/>
      <c r="F74" s="981"/>
      <c r="G74" s="982"/>
      <c r="H74" s="980"/>
      <c r="I74" s="981"/>
      <c r="J74" s="981"/>
      <c r="K74" s="981"/>
      <c r="L74" s="982"/>
    </row>
    <row r="75" spans="2:13" x14ac:dyDescent="0.25">
      <c r="B75" s="980"/>
      <c r="C75" s="981"/>
      <c r="D75" s="981"/>
      <c r="E75" s="981"/>
      <c r="F75" s="981"/>
      <c r="G75" s="982"/>
      <c r="H75" s="980"/>
      <c r="I75" s="981"/>
      <c r="J75" s="981"/>
      <c r="K75" s="981"/>
      <c r="L75" s="982"/>
    </row>
    <row r="76" spans="2:13" x14ac:dyDescent="0.25">
      <c r="B76" s="980"/>
      <c r="C76" s="981"/>
      <c r="D76" s="981"/>
      <c r="E76" s="981"/>
      <c r="F76" s="981"/>
      <c r="G76" s="982"/>
      <c r="H76" s="980"/>
      <c r="I76" s="981"/>
      <c r="J76" s="981"/>
      <c r="K76" s="981"/>
      <c r="L76" s="982"/>
    </row>
    <row r="77" spans="2:13" x14ac:dyDescent="0.25">
      <c r="B77" s="980"/>
      <c r="C77" s="981"/>
      <c r="D77" s="981"/>
      <c r="E77" s="981"/>
      <c r="F77" s="981"/>
      <c r="G77" s="982"/>
      <c r="H77" s="980"/>
      <c r="I77" s="981"/>
      <c r="J77" s="981"/>
      <c r="K77" s="981"/>
      <c r="L77" s="982"/>
    </row>
    <row r="78" spans="2:13" x14ac:dyDescent="0.25">
      <c r="B78" s="980"/>
      <c r="C78" s="981"/>
      <c r="D78" s="981"/>
      <c r="E78" s="981"/>
      <c r="F78" s="981"/>
      <c r="G78" s="982"/>
      <c r="H78" s="980"/>
      <c r="I78" s="981"/>
      <c r="J78" s="981"/>
      <c r="K78" s="981"/>
      <c r="L78" s="982"/>
    </row>
    <row r="79" spans="2:13" x14ac:dyDescent="0.25">
      <c r="B79" s="980"/>
      <c r="C79" s="981"/>
      <c r="D79" s="981"/>
      <c r="E79" s="981"/>
      <c r="F79" s="981"/>
      <c r="G79" s="982"/>
      <c r="H79" s="980"/>
      <c r="I79" s="981"/>
      <c r="J79" s="981"/>
      <c r="K79" s="981"/>
      <c r="L79" s="982"/>
    </row>
    <row r="80" spans="2:13" x14ac:dyDescent="0.25">
      <c r="B80" s="980"/>
      <c r="C80" s="981"/>
      <c r="D80" s="981"/>
      <c r="E80" s="981"/>
      <c r="F80" s="981"/>
      <c r="G80" s="982"/>
      <c r="H80" s="980"/>
      <c r="I80" s="981"/>
      <c r="J80" s="981"/>
      <c r="K80" s="981"/>
      <c r="L80" s="982"/>
    </row>
    <row r="81" spans="2:13" x14ac:dyDescent="0.25">
      <c r="B81" s="980"/>
      <c r="C81" s="981"/>
      <c r="D81" s="981"/>
      <c r="E81" s="981"/>
      <c r="F81" s="981"/>
      <c r="G81" s="982"/>
      <c r="H81" s="980"/>
      <c r="I81" s="981"/>
      <c r="J81" s="981"/>
      <c r="K81" s="981"/>
      <c r="L81" s="982"/>
    </row>
    <row r="82" spans="2:13" x14ac:dyDescent="0.25">
      <c r="B82" s="980"/>
      <c r="C82" s="981"/>
      <c r="D82" s="981"/>
      <c r="E82" s="981"/>
      <c r="F82" s="981"/>
      <c r="G82" s="982"/>
      <c r="H82" s="980"/>
      <c r="I82" s="981"/>
      <c r="J82" s="981"/>
      <c r="K82" s="981"/>
      <c r="L82" s="982"/>
    </row>
    <row r="83" spans="2:13" ht="15.75" thickBot="1" x14ac:dyDescent="0.3">
      <c r="B83" s="980"/>
      <c r="C83" s="981"/>
      <c r="D83" s="981"/>
      <c r="E83" s="981"/>
      <c r="F83" s="981"/>
      <c r="G83" s="982"/>
      <c r="H83" s="980"/>
      <c r="I83" s="981"/>
      <c r="J83" s="981"/>
      <c r="K83" s="981"/>
      <c r="L83" s="982"/>
    </row>
    <row r="84" spans="2:13" ht="25.9" customHeight="1" x14ac:dyDescent="0.25">
      <c r="B84" s="1019" t="s">
        <v>1029</v>
      </c>
      <c r="C84" s="1017"/>
      <c r="D84" s="1017"/>
      <c r="E84" s="1017"/>
      <c r="F84" s="1017"/>
      <c r="G84" s="1018"/>
      <c r="H84" s="1010" t="s">
        <v>1030</v>
      </c>
      <c r="I84" s="1011"/>
      <c r="J84" s="1011"/>
      <c r="K84" s="1011"/>
      <c r="L84" s="1011"/>
      <c r="M84" s="1012"/>
    </row>
    <row r="85" spans="2:13" ht="19.899999999999999" customHeight="1" thickBot="1" x14ac:dyDescent="0.3">
      <c r="B85" s="1013"/>
      <c r="C85" s="1014"/>
      <c r="D85" s="1014"/>
      <c r="E85" s="1014"/>
      <c r="F85" s="1014"/>
      <c r="G85" s="1015"/>
      <c r="H85" s="1013"/>
      <c r="I85" s="1014"/>
      <c r="J85" s="1014"/>
      <c r="K85" s="1014"/>
      <c r="L85" s="1014"/>
      <c r="M85" s="1015"/>
    </row>
    <row r="86" spans="2:13" x14ac:dyDescent="0.25">
      <c r="B86" s="995" t="s">
        <v>598</v>
      </c>
      <c r="C86" s="996"/>
      <c r="D86" s="996"/>
      <c r="E86" s="996"/>
      <c r="F86" s="996"/>
      <c r="G86" s="997"/>
      <c r="H86" s="995" t="s">
        <v>599</v>
      </c>
      <c r="I86" s="996"/>
      <c r="J86" s="996"/>
      <c r="K86" s="996"/>
      <c r="L86" s="997"/>
    </row>
    <row r="87" spans="2:13" x14ac:dyDescent="0.25">
      <c r="B87" s="980"/>
      <c r="C87" s="981"/>
      <c r="D87" s="981"/>
      <c r="E87" s="981"/>
      <c r="F87" s="981"/>
      <c r="G87" s="982"/>
      <c r="H87" s="980"/>
      <c r="I87" s="981"/>
      <c r="J87" s="981"/>
      <c r="K87" s="981"/>
      <c r="L87" s="982"/>
    </row>
    <row r="88" spans="2:13" x14ac:dyDescent="0.25">
      <c r="B88" s="980"/>
      <c r="C88" s="981"/>
      <c r="D88" s="981"/>
      <c r="E88" s="981"/>
      <c r="F88" s="981"/>
      <c r="G88" s="982"/>
      <c r="H88" s="980"/>
      <c r="I88" s="981"/>
      <c r="J88" s="981"/>
      <c r="K88" s="981"/>
      <c r="L88" s="982"/>
    </row>
    <row r="89" spans="2:13" x14ac:dyDescent="0.25">
      <c r="B89" s="980"/>
      <c r="C89" s="981"/>
      <c r="D89" s="981"/>
      <c r="E89" s="981"/>
      <c r="F89" s="981"/>
      <c r="G89" s="982"/>
      <c r="H89" s="980"/>
      <c r="I89" s="981"/>
      <c r="J89" s="981"/>
      <c r="K89" s="981"/>
      <c r="L89" s="982"/>
    </row>
    <row r="90" spans="2:13" x14ac:dyDescent="0.25">
      <c r="B90" s="980"/>
      <c r="C90" s="981"/>
      <c r="D90" s="981"/>
      <c r="E90" s="981"/>
      <c r="F90" s="981"/>
      <c r="G90" s="982"/>
      <c r="H90" s="980"/>
      <c r="I90" s="981"/>
      <c r="J90" s="981"/>
      <c r="K90" s="981"/>
      <c r="L90" s="982"/>
    </row>
    <row r="91" spans="2:13" x14ac:dyDescent="0.25">
      <c r="B91" s="980"/>
      <c r="C91" s="981"/>
      <c r="D91" s="981"/>
      <c r="E91" s="981"/>
      <c r="F91" s="981"/>
      <c r="G91" s="982"/>
      <c r="H91" s="980"/>
      <c r="I91" s="981"/>
      <c r="J91" s="981"/>
      <c r="K91" s="981"/>
      <c r="L91" s="982"/>
    </row>
    <row r="92" spans="2:13" x14ac:dyDescent="0.25">
      <c r="B92" s="980"/>
      <c r="C92" s="981"/>
      <c r="D92" s="981"/>
      <c r="E92" s="981"/>
      <c r="F92" s="981"/>
      <c r="G92" s="982"/>
      <c r="H92" s="980"/>
      <c r="I92" s="981"/>
      <c r="J92" s="981"/>
      <c r="K92" s="981"/>
      <c r="L92" s="982"/>
    </row>
    <row r="93" spans="2:13" x14ac:dyDescent="0.25">
      <c r="B93" s="980"/>
      <c r="C93" s="981"/>
      <c r="D93" s="981"/>
      <c r="E93" s="981"/>
      <c r="F93" s="981"/>
      <c r="G93" s="982"/>
      <c r="H93" s="980"/>
      <c r="I93" s="981"/>
      <c r="J93" s="981"/>
      <c r="K93" s="981"/>
      <c r="L93" s="982"/>
    </row>
    <row r="94" spans="2:13" x14ac:dyDescent="0.25">
      <c r="B94" s="980"/>
      <c r="C94" s="981"/>
      <c r="D94" s="981"/>
      <c r="E94" s="981"/>
      <c r="F94" s="981"/>
      <c r="G94" s="982"/>
      <c r="H94" s="980"/>
      <c r="I94" s="981"/>
      <c r="J94" s="981"/>
      <c r="K94" s="981"/>
      <c r="L94" s="982"/>
    </row>
    <row r="95" spans="2:13" x14ac:dyDescent="0.25">
      <c r="B95" s="980"/>
      <c r="C95" s="981"/>
      <c r="D95" s="981"/>
      <c r="E95" s="981"/>
      <c r="F95" s="981"/>
      <c r="G95" s="982"/>
      <c r="H95" s="980"/>
      <c r="I95" s="981"/>
      <c r="J95" s="981"/>
      <c r="K95" s="981"/>
      <c r="L95" s="982"/>
    </row>
    <row r="96" spans="2:13" x14ac:dyDescent="0.25">
      <c r="B96" s="980"/>
      <c r="C96" s="981"/>
      <c r="D96" s="981"/>
      <c r="E96" s="981"/>
      <c r="F96" s="981"/>
      <c r="G96" s="982"/>
      <c r="H96" s="980"/>
      <c r="I96" s="981"/>
      <c r="J96" s="981"/>
      <c r="K96" s="981"/>
      <c r="L96" s="982"/>
    </row>
    <row r="97" spans="2:13" x14ac:dyDescent="0.25">
      <c r="B97" s="980"/>
      <c r="C97" s="981"/>
      <c r="D97" s="981"/>
      <c r="E97" s="981"/>
      <c r="F97" s="981"/>
      <c r="G97" s="982"/>
      <c r="H97" s="980"/>
      <c r="I97" s="981"/>
      <c r="J97" s="981"/>
      <c r="K97" s="981"/>
      <c r="L97" s="982"/>
    </row>
    <row r="98" spans="2:13" x14ac:dyDescent="0.25">
      <c r="B98" s="980"/>
      <c r="C98" s="981"/>
      <c r="D98" s="981"/>
      <c r="E98" s="981"/>
      <c r="F98" s="981"/>
      <c r="G98" s="982"/>
      <c r="H98" s="980"/>
      <c r="I98" s="981"/>
      <c r="J98" s="981"/>
      <c r="K98" s="981"/>
      <c r="L98" s="982"/>
    </row>
    <row r="99" spans="2:13" ht="15.75" thickBot="1" x14ac:dyDescent="0.3">
      <c r="B99" s="980"/>
      <c r="C99" s="981"/>
      <c r="D99" s="981"/>
      <c r="E99" s="981"/>
      <c r="F99" s="981"/>
      <c r="G99" s="982"/>
      <c r="H99" s="980"/>
      <c r="I99" s="981"/>
      <c r="J99" s="981"/>
      <c r="K99" s="981"/>
      <c r="L99" s="982"/>
    </row>
    <row r="100" spans="2:13" ht="25.9" customHeight="1" x14ac:dyDescent="0.25">
      <c r="B100" s="1016" t="s">
        <v>1031</v>
      </c>
      <c r="C100" s="1017"/>
      <c r="D100" s="1017"/>
      <c r="E100" s="1017"/>
      <c r="F100" s="1017"/>
      <c r="G100" s="1018"/>
      <c r="H100" s="1019" t="s">
        <v>1032</v>
      </c>
      <c r="I100" s="1017"/>
      <c r="J100" s="1017"/>
      <c r="K100" s="1017"/>
      <c r="L100" s="1017"/>
      <c r="M100" s="1018"/>
    </row>
    <row r="101" spans="2:13" ht="20.45" customHeight="1" thickBot="1" x14ac:dyDescent="0.3">
      <c r="B101" s="1013"/>
      <c r="C101" s="1014"/>
      <c r="D101" s="1014"/>
      <c r="E101" s="1014"/>
      <c r="F101" s="1014"/>
      <c r="G101" s="1015"/>
      <c r="H101" s="1013"/>
      <c r="I101" s="1014"/>
      <c r="J101" s="1014"/>
      <c r="K101" s="1014"/>
      <c r="L101" s="1014"/>
      <c r="M101" s="1015"/>
    </row>
    <row r="102" spans="2:13" x14ac:dyDescent="0.25">
      <c r="B102" s="995" t="s">
        <v>598</v>
      </c>
      <c r="C102" s="996"/>
      <c r="D102" s="996"/>
      <c r="E102" s="996"/>
      <c r="F102" s="996"/>
      <c r="G102" s="997"/>
      <c r="H102" s="995" t="s">
        <v>599</v>
      </c>
      <c r="I102" s="996"/>
      <c r="J102" s="996"/>
      <c r="K102" s="996"/>
      <c r="L102" s="997"/>
    </row>
    <row r="103" spans="2:13" x14ac:dyDescent="0.25">
      <c r="B103" s="980"/>
      <c r="C103" s="981"/>
      <c r="D103" s="981"/>
      <c r="E103" s="981"/>
      <c r="F103" s="981"/>
      <c r="G103" s="982"/>
      <c r="H103" s="980"/>
      <c r="I103" s="981"/>
      <c r="J103" s="981"/>
      <c r="K103" s="981"/>
      <c r="L103" s="982"/>
    </row>
    <row r="104" spans="2:13" x14ac:dyDescent="0.25">
      <c r="B104" s="980"/>
      <c r="C104" s="981"/>
      <c r="D104" s="981"/>
      <c r="E104" s="981"/>
      <c r="F104" s="981"/>
      <c r="G104" s="982"/>
      <c r="H104" s="980"/>
      <c r="I104" s="981"/>
      <c r="J104" s="981"/>
      <c r="K104" s="981"/>
      <c r="L104" s="982"/>
    </row>
    <row r="105" spans="2:13" x14ac:dyDescent="0.25">
      <c r="B105" s="980"/>
      <c r="C105" s="981"/>
      <c r="D105" s="981"/>
      <c r="E105" s="981"/>
      <c r="F105" s="981"/>
      <c r="G105" s="982"/>
      <c r="H105" s="980"/>
      <c r="I105" s="981"/>
      <c r="J105" s="981"/>
      <c r="K105" s="981"/>
      <c r="L105" s="982"/>
    </row>
    <row r="106" spans="2:13" x14ac:dyDescent="0.25">
      <c r="B106" s="980"/>
      <c r="C106" s="981"/>
      <c r="D106" s="981"/>
      <c r="E106" s="981"/>
      <c r="F106" s="981"/>
      <c r="G106" s="982"/>
      <c r="H106" s="980"/>
      <c r="I106" s="981"/>
      <c r="J106" s="981"/>
      <c r="K106" s="981"/>
      <c r="L106" s="982"/>
    </row>
    <row r="107" spans="2:13" x14ac:dyDescent="0.25">
      <c r="B107" s="980"/>
      <c r="C107" s="981"/>
      <c r="D107" s="981"/>
      <c r="E107" s="981"/>
      <c r="F107" s="981"/>
      <c r="G107" s="982"/>
      <c r="H107" s="980"/>
      <c r="I107" s="981"/>
      <c r="J107" s="981"/>
      <c r="K107" s="981"/>
      <c r="L107" s="982"/>
    </row>
    <row r="108" spans="2:13" x14ac:dyDescent="0.25">
      <c r="B108" s="980"/>
      <c r="C108" s="981"/>
      <c r="D108" s="981"/>
      <c r="E108" s="981"/>
      <c r="F108" s="981"/>
      <c r="G108" s="982"/>
      <c r="H108" s="980"/>
      <c r="I108" s="981"/>
      <c r="J108" s="981"/>
      <c r="K108" s="981"/>
      <c r="L108" s="982"/>
    </row>
    <row r="109" spans="2:13" x14ac:dyDescent="0.25">
      <c r="B109" s="980"/>
      <c r="C109" s="981"/>
      <c r="D109" s="981"/>
      <c r="E109" s="981"/>
      <c r="F109" s="981"/>
      <c r="G109" s="982"/>
      <c r="H109" s="980"/>
      <c r="I109" s="981"/>
      <c r="J109" s="981"/>
      <c r="K109" s="981"/>
      <c r="L109" s="982"/>
    </row>
    <row r="110" spans="2:13" x14ac:dyDescent="0.25">
      <c r="B110" s="980"/>
      <c r="C110" s="981"/>
      <c r="D110" s="981"/>
      <c r="E110" s="981"/>
      <c r="F110" s="981"/>
      <c r="G110" s="982"/>
      <c r="H110" s="980"/>
      <c r="I110" s="981"/>
      <c r="J110" s="981"/>
      <c r="K110" s="981"/>
      <c r="L110" s="982"/>
    </row>
    <row r="111" spans="2:13" x14ac:dyDescent="0.25">
      <c r="B111" s="980"/>
      <c r="C111" s="981"/>
      <c r="D111" s="981"/>
      <c r="E111" s="981"/>
      <c r="F111" s="981"/>
      <c r="G111" s="982"/>
      <c r="H111" s="980"/>
      <c r="I111" s="981"/>
      <c r="J111" s="981"/>
      <c r="K111" s="981"/>
      <c r="L111" s="982"/>
    </row>
    <row r="112" spans="2:13" x14ac:dyDescent="0.25">
      <c r="B112" s="980"/>
      <c r="C112" s="981"/>
      <c r="D112" s="981"/>
      <c r="E112" s="981"/>
      <c r="F112" s="981"/>
      <c r="G112" s="982"/>
      <c r="H112" s="980"/>
      <c r="I112" s="981"/>
      <c r="J112" s="981"/>
      <c r="K112" s="981"/>
      <c r="L112" s="982"/>
    </row>
    <row r="113" spans="2:12" x14ac:dyDescent="0.25">
      <c r="B113" s="980"/>
      <c r="C113" s="981"/>
      <c r="D113" s="981"/>
      <c r="E113" s="981"/>
      <c r="F113" s="981"/>
      <c r="G113" s="982"/>
      <c r="H113" s="980"/>
      <c r="I113" s="981"/>
      <c r="J113" s="981"/>
      <c r="K113" s="981"/>
      <c r="L113" s="982"/>
    </row>
    <row r="114" spans="2:12" x14ac:dyDescent="0.25">
      <c r="B114" s="980"/>
      <c r="C114" s="981"/>
      <c r="D114" s="981"/>
      <c r="E114" s="981"/>
      <c r="F114" s="981"/>
      <c r="G114" s="982"/>
      <c r="H114" s="980"/>
      <c r="I114" s="981"/>
      <c r="J114" s="981"/>
      <c r="K114" s="981"/>
      <c r="L114" s="982"/>
    </row>
    <row r="115" spans="2:12" ht="15.75" thickBot="1" x14ac:dyDescent="0.3">
      <c r="B115" s="980"/>
      <c r="C115" s="981"/>
      <c r="D115" s="981"/>
      <c r="E115" s="981"/>
      <c r="F115" s="981"/>
      <c r="G115" s="982"/>
      <c r="H115" s="980"/>
      <c r="I115" s="981"/>
      <c r="J115" s="981"/>
      <c r="K115" s="981"/>
      <c r="L115" s="982"/>
    </row>
    <row r="116" spans="2:12" ht="41.45" customHeight="1" x14ac:dyDescent="0.25">
      <c r="B116" s="1020"/>
      <c r="C116" s="1021"/>
      <c r="D116" s="1021"/>
      <c r="E116" s="1021"/>
      <c r="F116" s="1021"/>
      <c r="G116" s="1022"/>
      <c r="H116" s="1026"/>
      <c r="I116" s="1027"/>
      <c r="J116" s="1027"/>
      <c r="K116" s="1027"/>
      <c r="L116" s="1028"/>
    </row>
    <row r="117" spans="2:12" ht="19.149999999999999" customHeight="1" thickBot="1" x14ac:dyDescent="0.3">
      <c r="B117" s="1023"/>
      <c r="C117" s="1024"/>
      <c r="D117" s="1024"/>
      <c r="E117" s="1024"/>
      <c r="F117" s="1024"/>
      <c r="G117" s="1025"/>
      <c r="H117" s="1029"/>
      <c r="I117" s="1030"/>
      <c r="J117" s="1030"/>
      <c r="K117" s="1030"/>
      <c r="L117" s="1031"/>
    </row>
    <row r="118" spans="2:12" x14ac:dyDescent="0.25">
      <c r="B118" s="995" t="s">
        <v>598</v>
      </c>
      <c r="C118" s="996"/>
      <c r="D118" s="996"/>
      <c r="E118" s="996"/>
      <c r="F118" s="996"/>
      <c r="G118" s="997"/>
      <c r="H118" s="995" t="s">
        <v>599</v>
      </c>
      <c r="I118" s="996"/>
      <c r="J118" s="996"/>
      <c r="K118" s="996"/>
      <c r="L118" s="997"/>
    </row>
    <row r="119" spans="2:12" x14ac:dyDescent="0.25">
      <c r="B119" s="980"/>
      <c r="C119" s="981"/>
      <c r="D119" s="981"/>
      <c r="E119" s="981"/>
      <c r="F119" s="981"/>
      <c r="G119" s="982"/>
      <c r="H119" s="980"/>
      <c r="I119" s="981"/>
      <c r="J119" s="981"/>
      <c r="K119" s="981"/>
      <c r="L119" s="982"/>
    </row>
    <row r="120" spans="2:12" x14ac:dyDescent="0.25">
      <c r="B120" s="980"/>
      <c r="C120" s="981"/>
      <c r="D120" s="981"/>
      <c r="E120" s="981"/>
      <c r="F120" s="981"/>
      <c r="G120" s="982"/>
      <c r="H120" s="980"/>
      <c r="I120" s="981"/>
      <c r="J120" s="981"/>
      <c r="K120" s="981"/>
      <c r="L120" s="982"/>
    </row>
    <row r="121" spans="2:12" x14ac:dyDescent="0.25">
      <c r="B121" s="980"/>
      <c r="C121" s="981"/>
      <c r="D121" s="981"/>
      <c r="E121" s="981"/>
      <c r="F121" s="981"/>
      <c r="G121" s="982"/>
      <c r="H121" s="980"/>
      <c r="I121" s="981"/>
      <c r="J121" s="981"/>
      <c r="K121" s="981"/>
      <c r="L121" s="982"/>
    </row>
    <row r="122" spans="2:12" x14ac:dyDescent="0.25">
      <c r="B122" s="980"/>
      <c r="C122" s="981"/>
      <c r="D122" s="981"/>
      <c r="E122" s="981"/>
      <c r="F122" s="981"/>
      <c r="G122" s="982"/>
      <c r="H122" s="980"/>
      <c r="I122" s="981"/>
      <c r="J122" s="981"/>
      <c r="K122" s="981"/>
      <c r="L122" s="982"/>
    </row>
    <row r="123" spans="2:12" x14ac:dyDescent="0.25">
      <c r="B123" s="980"/>
      <c r="C123" s="981"/>
      <c r="D123" s="981"/>
      <c r="E123" s="981"/>
      <c r="F123" s="981"/>
      <c r="G123" s="982"/>
      <c r="H123" s="980"/>
      <c r="I123" s="981"/>
      <c r="J123" s="981"/>
      <c r="K123" s="981"/>
      <c r="L123" s="982"/>
    </row>
    <row r="124" spans="2:12" x14ac:dyDescent="0.25">
      <c r="B124" s="980"/>
      <c r="C124" s="981"/>
      <c r="D124" s="981"/>
      <c r="E124" s="981"/>
      <c r="F124" s="981"/>
      <c r="G124" s="982"/>
      <c r="H124" s="980"/>
      <c r="I124" s="981"/>
      <c r="J124" s="981"/>
      <c r="K124" s="981"/>
      <c r="L124" s="982"/>
    </row>
    <row r="125" spans="2:12" x14ac:dyDescent="0.25">
      <c r="B125" s="980"/>
      <c r="C125" s="981"/>
      <c r="D125" s="981"/>
      <c r="E125" s="981"/>
      <c r="F125" s="981"/>
      <c r="G125" s="982"/>
      <c r="H125" s="980"/>
      <c r="I125" s="981"/>
      <c r="J125" s="981"/>
      <c r="K125" s="981"/>
      <c r="L125" s="982"/>
    </row>
    <row r="126" spans="2:12" x14ac:dyDescent="0.25">
      <c r="B126" s="980"/>
      <c r="C126" s="981"/>
      <c r="D126" s="981"/>
      <c r="E126" s="981"/>
      <c r="F126" s="981"/>
      <c r="G126" s="982"/>
      <c r="H126" s="980"/>
      <c r="I126" s="981"/>
      <c r="J126" s="981"/>
      <c r="K126" s="981"/>
      <c r="L126" s="982"/>
    </row>
    <row r="127" spans="2:12" x14ac:dyDescent="0.25">
      <c r="B127" s="980"/>
      <c r="C127" s="981"/>
      <c r="D127" s="981"/>
      <c r="E127" s="981"/>
      <c r="F127" s="981"/>
      <c r="G127" s="982"/>
      <c r="H127" s="980"/>
      <c r="I127" s="981"/>
      <c r="J127" s="981"/>
      <c r="K127" s="981"/>
      <c r="L127" s="982"/>
    </row>
    <row r="128" spans="2:12" x14ac:dyDescent="0.25">
      <c r="B128" s="980"/>
      <c r="C128" s="981"/>
      <c r="D128" s="981"/>
      <c r="E128" s="981"/>
      <c r="F128" s="981"/>
      <c r="G128" s="982"/>
      <c r="H128" s="980"/>
      <c r="I128" s="981"/>
      <c r="J128" s="981"/>
      <c r="K128" s="981"/>
      <c r="L128" s="982"/>
    </row>
    <row r="129" spans="2:12" x14ac:dyDescent="0.25">
      <c r="B129" s="980"/>
      <c r="C129" s="981"/>
      <c r="D129" s="981"/>
      <c r="E129" s="981"/>
      <c r="F129" s="981"/>
      <c r="G129" s="982"/>
      <c r="H129" s="980"/>
      <c r="I129" s="981"/>
      <c r="J129" s="981"/>
      <c r="K129" s="981"/>
      <c r="L129" s="982"/>
    </row>
    <row r="130" spans="2:12" x14ac:dyDescent="0.25">
      <c r="B130" s="980"/>
      <c r="C130" s="981"/>
      <c r="D130" s="981"/>
      <c r="E130" s="981"/>
      <c r="F130" s="981"/>
      <c r="G130" s="982"/>
      <c r="H130" s="980"/>
      <c r="I130" s="981"/>
      <c r="J130" s="981"/>
      <c r="K130" s="981"/>
      <c r="L130" s="982"/>
    </row>
    <row r="131" spans="2:12" ht="15.75" thickBot="1" x14ac:dyDescent="0.3">
      <c r="B131" s="980"/>
      <c r="C131" s="981"/>
      <c r="D131" s="981"/>
      <c r="E131" s="981"/>
      <c r="F131" s="981"/>
      <c r="G131" s="982"/>
      <c r="H131" s="980"/>
      <c r="I131" s="981"/>
      <c r="J131" s="981"/>
      <c r="K131" s="981"/>
      <c r="L131" s="982"/>
    </row>
    <row r="132" spans="2:12" ht="19.899999999999999" customHeight="1" x14ac:dyDescent="0.25">
      <c r="B132" s="998"/>
      <c r="C132" s="999"/>
      <c r="D132" s="999"/>
      <c r="E132" s="999"/>
      <c r="F132" s="999"/>
      <c r="G132" s="1000"/>
      <c r="H132" s="1004"/>
      <c r="I132" s="1005"/>
      <c r="J132" s="1005"/>
      <c r="K132" s="1005"/>
      <c r="L132" s="1006"/>
    </row>
    <row r="133" spans="2:12" ht="15.75" thickBot="1" x14ac:dyDescent="0.3">
      <c r="B133" s="1001"/>
      <c r="C133" s="1002"/>
      <c r="D133" s="1002"/>
      <c r="E133" s="1002"/>
      <c r="F133" s="1002"/>
      <c r="G133" s="1003"/>
      <c r="H133" s="1007"/>
      <c r="I133" s="1008"/>
      <c r="J133" s="1008"/>
      <c r="K133" s="1008"/>
      <c r="L133" s="1009"/>
    </row>
  </sheetData>
  <mergeCells count="39">
    <mergeCell ref="B6:G19"/>
    <mergeCell ref="H6:L19"/>
    <mergeCell ref="B20:G21"/>
    <mergeCell ref="B22:G35"/>
    <mergeCell ref="H22:L35"/>
    <mergeCell ref="B1:L2"/>
    <mergeCell ref="B3:E3"/>
    <mergeCell ref="G3:I3"/>
    <mergeCell ref="J3:L3"/>
    <mergeCell ref="B4:H5"/>
    <mergeCell ref="K4:L4"/>
    <mergeCell ref="K5:L5"/>
    <mergeCell ref="B86:G99"/>
    <mergeCell ref="H86:L99"/>
    <mergeCell ref="B54:G67"/>
    <mergeCell ref="H54:L67"/>
    <mergeCell ref="H20:M21"/>
    <mergeCell ref="B36:G37"/>
    <mergeCell ref="B38:G51"/>
    <mergeCell ref="H38:L51"/>
    <mergeCell ref="B52:G53"/>
    <mergeCell ref="H36:M37"/>
    <mergeCell ref="H52:M53"/>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H23" sqref="H23:L36"/>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2.5703125" style="126" customWidth="1"/>
    <col min="7" max="7" width="10" style="126" customWidth="1"/>
    <col min="8" max="8" width="9" style="126" customWidth="1"/>
    <col min="9" max="9" width="23.5703125" style="126" customWidth="1"/>
    <col min="10" max="10" width="13.7109375" style="126" customWidth="1"/>
    <col min="11" max="11" width="14.140625" style="126" customWidth="1"/>
    <col min="12" max="12" width="10" style="126" customWidth="1"/>
    <col min="13" max="13" width="12" style="126" hidden="1" customWidth="1"/>
    <col min="14" max="16384" width="12"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x14ac:dyDescent="0.25">
      <c r="B3" s="966" t="s">
        <v>366</v>
      </c>
      <c r="C3" s="967"/>
      <c r="D3" s="967"/>
      <c r="E3" s="968"/>
      <c r="F3" s="151">
        <v>44091</v>
      </c>
      <c r="G3" s="966" t="s">
        <v>367</v>
      </c>
      <c r="H3" s="967"/>
      <c r="I3" s="968"/>
      <c r="J3" s="1035">
        <v>44097</v>
      </c>
      <c r="K3" s="1036"/>
      <c r="L3" s="1037"/>
    </row>
    <row r="4" spans="2:12" ht="24.95" customHeight="1" x14ac:dyDescent="0.25">
      <c r="B4" s="972" t="s">
        <v>326</v>
      </c>
      <c r="C4" s="973"/>
      <c r="D4" s="973"/>
      <c r="E4" s="973"/>
      <c r="F4" s="973"/>
      <c r="G4" s="973"/>
      <c r="H4" s="974"/>
      <c r="I4" s="189" t="s">
        <v>581</v>
      </c>
      <c r="J4" s="189" t="s">
        <v>2</v>
      </c>
      <c r="K4" s="978" t="s">
        <v>0</v>
      </c>
      <c r="L4" s="979"/>
    </row>
    <row r="5" spans="2:12" ht="24.95" customHeight="1" thickBot="1" x14ac:dyDescent="0.3">
      <c r="B5" s="1038"/>
      <c r="C5" s="1039"/>
      <c r="D5" s="1039"/>
      <c r="E5" s="1039"/>
      <c r="F5" s="1039"/>
      <c r="G5" s="1039"/>
      <c r="H5" s="1040"/>
      <c r="I5" s="124" t="s">
        <v>582</v>
      </c>
      <c r="J5" s="154">
        <v>2</v>
      </c>
      <c r="K5" s="1041" t="s">
        <v>368</v>
      </c>
      <c r="L5" s="1042"/>
    </row>
    <row r="6" spans="2:12" ht="24.95" customHeight="1" thickBot="1" x14ac:dyDescent="0.3">
      <c r="B6" s="1048" t="s">
        <v>604</v>
      </c>
      <c r="C6" s="1049"/>
      <c r="D6" s="1049"/>
      <c r="E6" s="1049"/>
      <c r="F6" s="1049"/>
      <c r="G6" s="1049"/>
      <c r="H6" s="1049"/>
      <c r="I6" s="1049"/>
      <c r="J6" s="1049"/>
      <c r="K6" s="1049"/>
      <c r="L6" s="1050"/>
    </row>
    <row r="7" spans="2:12" ht="15.75" customHeight="1" x14ac:dyDescent="0.25">
      <c r="B7" s="980" t="s">
        <v>537</v>
      </c>
      <c r="C7" s="981"/>
      <c r="D7" s="981"/>
      <c r="E7" s="981"/>
      <c r="F7" s="981"/>
      <c r="G7" s="982"/>
      <c r="H7" s="980" t="s">
        <v>538</v>
      </c>
      <c r="I7" s="981"/>
      <c r="J7" s="981"/>
      <c r="K7" s="981"/>
      <c r="L7" s="982"/>
    </row>
    <row r="8" spans="2:12"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x14ac:dyDescent="0.25">
      <c r="B15" s="980"/>
      <c r="C15" s="981"/>
      <c r="D15" s="981"/>
      <c r="E15" s="981"/>
      <c r="F15" s="981"/>
      <c r="G15" s="982"/>
      <c r="H15" s="980"/>
      <c r="I15" s="981"/>
      <c r="J15" s="981"/>
      <c r="K15" s="981"/>
      <c r="L15" s="982"/>
    </row>
    <row r="16" spans="2:12" x14ac:dyDescent="0.25">
      <c r="B16" s="980"/>
      <c r="C16" s="981"/>
      <c r="D16" s="981"/>
      <c r="E16" s="981"/>
      <c r="F16" s="981"/>
      <c r="G16" s="982"/>
      <c r="H16" s="980"/>
      <c r="I16" s="981"/>
      <c r="J16" s="981"/>
      <c r="K16" s="981"/>
      <c r="L16" s="982"/>
    </row>
    <row r="17" spans="2:13" x14ac:dyDescent="0.25">
      <c r="B17" s="980"/>
      <c r="C17" s="981"/>
      <c r="D17" s="981"/>
      <c r="E17" s="981"/>
      <c r="F17" s="981"/>
      <c r="G17" s="982"/>
      <c r="H17" s="980"/>
      <c r="I17" s="981"/>
      <c r="J17" s="981"/>
      <c r="K17" s="981"/>
      <c r="L17" s="982"/>
    </row>
    <row r="18" spans="2:13" x14ac:dyDescent="0.25">
      <c r="B18" s="980"/>
      <c r="C18" s="981"/>
      <c r="D18" s="981"/>
      <c r="E18" s="981"/>
      <c r="F18" s="981"/>
      <c r="G18" s="982"/>
      <c r="H18" s="980"/>
      <c r="I18" s="981"/>
      <c r="J18" s="981"/>
      <c r="K18" s="981"/>
      <c r="L18" s="982"/>
    </row>
    <row r="19" spans="2:13" x14ac:dyDescent="0.25">
      <c r="B19" s="980"/>
      <c r="C19" s="981"/>
      <c r="D19" s="981"/>
      <c r="E19" s="981"/>
      <c r="F19" s="981"/>
      <c r="G19" s="982"/>
      <c r="H19" s="980"/>
      <c r="I19" s="981"/>
      <c r="J19" s="981"/>
      <c r="K19" s="981"/>
      <c r="L19" s="982"/>
    </row>
    <row r="20" spans="2:13" ht="15.75" thickBot="1" x14ac:dyDescent="0.3">
      <c r="B20" s="980"/>
      <c r="C20" s="981"/>
      <c r="D20" s="981"/>
      <c r="E20" s="981"/>
      <c r="F20" s="981"/>
      <c r="G20" s="982"/>
      <c r="H20" s="980"/>
      <c r="I20" s="981"/>
      <c r="J20" s="981"/>
      <c r="K20" s="981"/>
      <c r="L20" s="982"/>
    </row>
    <row r="21" spans="2:13" ht="15" customHeight="1" x14ac:dyDescent="0.25">
      <c r="B21" s="1051" t="s">
        <v>1083</v>
      </c>
      <c r="C21" s="1052"/>
      <c r="D21" s="1052"/>
      <c r="E21" s="1052"/>
      <c r="F21" s="1052"/>
      <c r="G21" s="1053"/>
      <c r="H21" s="1051" t="s">
        <v>1084</v>
      </c>
      <c r="I21" s="1052"/>
      <c r="J21" s="1052"/>
      <c r="K21" s="1052"/>
      <c r="L21" s="1052"/>
      <c r="M21" s="1051"/>
    </row>
    <row r="22" spans="2:13" ht="37.5" customHeight="1" thickBot="1" x14ac:dyDescent="0.3">
      <c r="B22" s="1054"/>
      <c r="C22" s="1055"/>
      <c r="D22" s="1055"/>
      <c r="E22" s="1055"/>
      <c r="F22" s="1055"/>
      <c r="G22" s="1056"/>
      <c r="H22" s="1054"/>
      <c r="I22" s="1055"/>
      <c r="J22" s="1055"/>
      <c r="K22" s="1055"/>
      <c r="L22" s="1055"/>
      <c r="M22" s="1054"/>
    </row>
    <row r="23" spans="2:13" ht="15.75" customHeight="1" x14ac:dyDescent="0.25">
      <c r="B23" s="995" t="s">
        <v>596</v>
      </c>
      <c r="C23" s="996"/>
      <c r="D23" s="996"/>
      <c r="E23" s="996"/>
      <c r="F23" s="996"/>
      <c r="G23" s="997"/>
      <c r="H23" s="995" t="s">
        <v>597</v>
      </c>
      <c r="I23" s="996"/>
      <c r="J23" s="996"/>
      <c r="K23" s="996"/>
      <c r="L23" s="997"/>
    </row>
    <row r="24" spans="2:13" x14ac:dyDescent="0.25">
      <c r="B24" s="980"/>
      <c r="C24" s="981"/>
      <c r="D24" s="981"/>
      <c r="E24" s="981"/>
      <c r="F24" s="981"/>
      <c r="G24" s="982"/>
      <c r="H24" s="980"/>
      <c r="I24" s="981"/>
      <c r="J24" s="981"/>
      <c r="K24" s="981"/>
      <c r="L24" s="982"/>
    </row>
    <row r="25" spans="2:13" x14ac:dyDescent="0.25">
      <c r="B25" s="980"/>
      <c r="C25" s="981"/>
      <c r="D25" s="981"/>
      <c r="E25" s="981"/>
      <c r="F25" s="981"/>
      <c r="G25" s="982"/>
      <c r="H25" s="980"/>
      <c r="I25" s="981"/>
      <c r="J25" s="981"/>
      <c r="K25" s="981"/>
      <c r="L25" s="982"/>
    </row>
    <row r="26" spans="2:13" x14ac:dyDescent="0.25">
      <c r="B26" s="980"/>
      <c r="C26" s="981"/>
      <c r="D26" s="981"/>
      <c r="E26" s="981"/>
      <c r="F26" s="981"/>
      <c r="G26" s="982"/>
      <c r="H26" s="980"/>
      <c r="I26" s="981"/>
      <c r="J26" s="981"/>
      <c r="K26" s="981"/>
      <c r="L26" s="982"/>
    </row>
    <row r="27" spans="2:13" x14ac:dyDescent="0.25">
      <c r="B27" s="980"/>
      <c r="C27" s="981"/>
      <c r="D27" s="981"/>
      <c r="E27" s="981"/>
      <c r="F27" s="981"/>
      <c r="G27" s="982"/>
      <c r="H27" s="980"/>
      <c r="I27" s="981"/>
      <c r="J27" s="981"/>
      <c r="K27" s="981"/>
      <c r="L27" s="982"/>
    </row>
    <row r="28" spans="2:13" x14ac:dyDescent="0.25">
      <c r="B28" s="980"/>
      <c r="C28" s="981"/>
      <c r="D28" s="981"/>
      <c r="E28" s="981"/>
      <c r="F28" s="981"/>
      <c r="G28" s="982"/>
      <c r="H28" s="980"/>
      <c r="I28" s="981"/>
      <c r="J28" s="981"/>
      <c r="K28" s="981"/>
      <c r="L28" s="982"/>
    </row>
    <row r="29" spans="2:13" x14ac:dyDescent="0.25">
      <c r="B29" s="980"/>
      <c r="C29" s="981"/>
      <c r="D29" s="981"/>
      <c r="E29" s="981"/>
      <c r="F29" s="981"/>
      <c r="G29" s="982"/>
      <c r="H29" s="980"/>
      <c r="I29" s="981"/>
      <c r="J29" s="981"/>
      <c r="K29" s="981"/>
      <c r="L29" s="982"/>
    </row>
    <row r="30" spans="2:13" x14ac:dyDescent="0.25">
      <c r="B30" s="980"/>
      <c r="C30" s="981"/>
      <c r="D30" s="981"/>
      <c r="E30" s="981"/>
      <c r="F30" s="981"/>
      <c r="G30" s="982"/>
      <c r="H30" s="980"/>
      <c r="I30" s="981"/>
      <c r="J30" s="981"/>
      <c r="K30" s="981"/>
      <c r="L30" s="982"/>
    </row>
    <row r="31" spans="2:13" x14ac:dyDescent="0.25">
      <c r="B31" s="980"/>
      <c r="C31" s="981"/>
      <c r="D31" s="981"/>
      <c r="E31" s="981"/>
      <c r="F31" s="981"/>
      <c r="G31" s="982"/>
      <c r="H31" s="980"/>
      <c r="I31" s="981"/>
      <c r="J31" s="981"/>
      <c r="K31" s="981"/>
      <c r="L31" s="982"/>
    </row>
    <row r="32" spans="2:13" x14ac:dyDescent="0.25">
      <c r="B32" s="980"/>
      <c r="C32" s="981"/>
      <c r="D32" s="981"/>
      <c r="E32" s="981"/>
      <c r="F32" s="981"/>
      <c r="G32" s="982"/>
      <c r="H32" s="980"/>
      <c r="I32" s="981"/>
      <c r="J32" s="981"/>
      <c r="K32" s="981"/>
      <c r="L32" s="982"/>
    </row>
    <row r="33" spans="2:13" x14ac:dyDescent="0.25">
      <c r="B33" s="980"/>
      <c r="C33" s="981"/>
      <c r="D33" s="981"/>
      <c r="E33" s="981"/>
      <c r="F33" s="981"/>
      <c r="G33" s="982"/>
      <c r="H33" s="980"/>
      <c r="I33" s="981"/>
      <c r="J33" s="981"/>
      <c r="K33" s="981"/>
      <c r="L33" s="982"/>
    </row>
    <row r="34" spans="2:13" x14ac:dyDescent="0.25">
      <c r="B34" s="980"/>
      <c r="C34" s="981"/>
      <c r="D34" s="981"/>
      <c r="E34" s="981"/>
      <c r="F34" s="981"/>
      <c r="G34" s="982"/>
      <c r="H34" s="980"/>
      <c r="I34" s="981"/>
      <c r="J34" s="981"/>
      <c r="K34" s="981"/>
      <c r="L34" s="982"/>
    </row>
    <row r="35" spans="2:13" x14ac:dyDescent="0.25">
      <c r="B35" s="980"/>
      <c r="C35" s="981"/>
      <c r="D35" s="981"/>
      <c r="E35" s="981"/>
      <c r="F35" s="981"/>
      <c r="G35" s="982"/>
      <c r="H35" s="980"/>
      <c r="I35" s="981"/>
      <c r="J35" s="981"/>
      <c r="K35" s="981"/>
      <c r="L35" s="982"/>
    </row>
    <row r="36" spans="2:13" ht="15.75" thickBot="1" x14ac:dyDescent="0.3">
      <c r="B36" s="980"/>
      <c r="C36" s="981"/>
      <c r="D36" s="981"/>
      <c r="E36" s="981"/>
      <c r="F36" s="981"/>
      <c r="G36" s="982"/>
      <c r="H36" s="980"/>
      <c r="I36" s="981"/>
      <c r="J36" s="981"/>
      <c r="K36" s="981"/>
      <c r="L36" s="982"/>
    </row>
    <row r="37" spans="2:13" ht="15" customHeight="1" x14ac:dyDescent="0.25">
      <c r="B37" s="1051" t="s">
        <v>1085</v>
      </c>
      <c r="C37" s="1052"/>
      <c r="D37" s="1052"/>
      <c r="E37" s="1052"/>
      <c r="F37" s="1052"/>
      <c r="G37" s="1053"/>
      <c r="H37" s="1057" t="s">
        <v>1086</v>
      </c>
      <c r="I37" s="1058"/>
      <c r="J37" s="1058"/>
      <c r="K37" s="1058"/>
      <c r="L37" s="1058"/>
      <c r="M37" s="1043"/>
    </row>
    <row r="38" spans="2:13" ht="35.25" customHeight="1" thickBot="1" x14ac:dyDescent="0.3">
      <c r="B38" s="1054"/>
      <c r="C38" s="1055"/>
      <c r="D38" s="1055"/>
      <c r="E38" s="1055"/>
      <c r="F38" s="1055"/>
      <c r="G38" s="1056"/>
      <c r="H38" s="1059"/>
      <c r="I38" s="1060"/>
      <c r="J38" s="1060"/>
      <c r="K38" s="1060"/>
      <c r="L38" s="1060"/>
      <c r="M38" s="1044"/>
    </row>
    <row r="39" spans="2:13" ht="26.25" customHeight="1" thickBot="1" x14ac:dyDescent="0.3">
      <c r="B39" s="1045" t="s">
        <v>605</v>
      </c>
      <c r="C39" s="1046"/>
      <c r="D39" s="1046"/>
      <c r="E39" s="1046"/>
      <c r="F39" s="1046"/>
      <c r="G39" s="1046"/>
      <c r="H39" s="1046"/>
      <c r="I39" s="1046"/>
      <c r="J39" s="1046"/>
      <c r="K39" s="1046"/>
      <c r="L39" s="1047"/>
      <c r="M39" s="155"/>
    </row>
    <row r="40" spans="2:13" x14ac:dyDescent="0.25">
      <c r="B40" s="995" t="s">
        <v>598</v>
      </c>
      <c r="C40" s="996"/>
      <c r="D40" s="996"/>
      <c r="E40" s="996"/>
      <c r="F40" s="996"/>
      <c r="G40" s="997"/>
      <c r="H40" s="995" t="s">
        <v>599</v>
      </c>
      <c r="I40" s="996"/>
      <c r="J40" s="996"/>
      <c r="K40" s="996"/>
      <c r="L40" s="997"/>
    </row>
    <row r="41" spans="2:13" x14ac:dyDescent="0.25">
      <c r="B41" s="980"/>
      <c r="C41" s="981"/>
      <c r="D41" s="981"/>
      <c r="E41" s="981"/>
      <c r="F41" s="981"/>
      <c r="G41" s="982"/>
      <c r="H41" s="980"/>
      <c r="I41" s="981"/>
      <c r="J41" s="981"/>
      <c r="K41" s="981"/>
      <c r="L41" s="982"/>
    </row>
    <row r="42" spans="2:13" x14ac:dyDescent="0.25">
      <c r="B42" s="980"/>
      <c r="C42" s="981"/>
      <c r="D42" s="981"/>
      <c r="E42" s="981"/>
      <c r="F42" s="981"/>
      <c r="G42" s="982"/>
      <c r="H42" s="980"/>
      <c r="I42" s="981"/>
      <c r="J42" s="981"/>
      <c r="K42" s="981"/>
      <c r="L42" s="982"/>
    </row>
    <row r="43" spans="2:13" x14ac:dyDescent="0.25">
      <c r="B43" s="980"/>
      <c r="C43" s="981"/>
      <c r="D43" s="981"/>
      <c r="E43" s="981"/>
      <c r="F43" s="981"/>
      <c r="G43" s="982"/>
      <c r="H43" s="980"/>
      <c r="I43" s="981"/>
      <c r="J43" s="981"/>
      <c r="K43" s="981"/>
      <c r="L43" s="982"/>
    </row>
    <row r="44" spans="2:13" x14ac:dyDescent="0.25">
      <c r="B44" s="980"/>
      <c r="C44" s="981"/>
      <c r="D44" s="981"/>
      <c r="E44" s="981"/>
      <c r="F44" s="981"/>
      <c r="G44" s="982"/>
      <c r="H44" s="980"/>
      <c r="I44" s="981"/>
      <c r="J44" s="981"/>
      <c r="K44" s="981"/>
      <c r="L44" s="982"/>
    </row>
    <row r="45" spans="2:13" x14ac:dyDescent="0.25">
      <c r="B45" s="980"/>
      <c r="C45" s="981"/>
      <c r="D45" s="981"/>
      <c r="E45" s="981"/>
      <c r="F45" s="981"/>
      <c r="G45" s="982"/>
      <c r="H45" s="980"/>
      <c r="I45" s="981"/>
      <c r="J45" s="981"/>
      <c r="K45" s="981"/>
      <c r="L45" s="982"/>
    </row>
    <row r="46" spans="2:13" x14ac:dyDescent="0.25">
      <c r="B46" s="980"/>
      <c r="C46" s="981"/>
      <c r="D46" s="981"/>
      <c r="E46" s="981"/>
      <c r="F46" s="981"/>
      <c r="G46" s="982"/>
      <c r="H46" s="980"/>
      <c r="I46" s="981"/>
      <c r="J46" s="981"/>
      <c r="K46" s="981"/>
      <c r="L46" s="982"/>
    </row>
    <row r="47" spans="2:13" x14ac:dyDescent="0.25">
      <c r="B47" s="980"/>
      <c r="C47" s="981"/>
      <c r="D47" s="981"/>
      <c r="E47" s="981"/>
      <c r="F47" s="981"/>
      <c r="G47" s="982"/>
      <c r="H47" s="980"/>
      <c r="I47" s="981"/>
      <c r="J47" s="981"/>
      <c r="K47" s="981"/>
      <c r="L47" s="982"/>
    </row>
    <row r="48" spans="2:13" x14ac:dyDescent="0.25">
      <c r="B48" s="980"/>
      <c r="C48" s="981"/>
      <c r="D48" s="981"/>
      <c r="E48" s="981"/>
      <c r="F48" s="981"/>
      <c r="G48" s="982"/>
      <c r="H48" s="980"/>
      <c r="I48" s="981"/>
      <c r="J48" s="981"/>
      <c r="K48" s="981"/>
      <c r="L48" s="982"/>
    </row>
    <row r="49" spans="2:13" x14ac:dyDescent="0.25">
      <c r="B49" s="980"/>
      <c r="C49" s="981"/>
      <c r="D49" s="981"/>
      <c r="E49" s="981"/>
      <c r="F49" s="981"/>
      <c r="G49" s="982"/>
      <c r="H49" s="980"/>
      <c r="I49" s="981"/>
      <c r="J49" s="981"/>
      <c r="K49" s="981"/>
      <c r="L49" s="982"/>
    </row>
    <row r="50" spans="2:13" x14ac:dyDescent="0.25">
      <c r="B50" s="980"/>
      <c r="C50" s="981"/>
      <c r="D50" s="981"/>
      <c r="E50" s="981"/>
      <c r="F50" s="981"/>
      <c r="G50" s="982"/>
      <c r="H50" s="980"/>
      <c r="I50" s="981"/>
      <c r="J50" s="981"/>
      <c r="K50" s="981"/>
      <c r="L50" s="982"/>
    </row>
    <row r="51" spans="2:13" x14ac:dyDescent="0.25">
      <c r="B51" s="980"/>
      <c r="C51" s="981"/>
      <c r="D51" s="981"/>
      <c r="E51" s="981"/>
      <c r="F51" s="981"/>
      <c r="G51" s="982"/>
      <c r="H51" s="980"/>
      <c r="I51" s="981"/>
      <c r="J51" s="981"/>
      <c r="K51" s="981"/>
      <c r="L51" s="982"/>
    </row>
    <row r="52" spans="2:13" x14ac:dyDescent="0.25">
      <c r="B52" s="980"/>
      <c r="C52" s="981"/>
      <c r="D52" s="981"/>
      <c r="E52" s="981"/>
      <c r="F52" s="981"/>
      <c r="G52" s="982"/>
      <c r="H52" s="980"/>
      <c r="I52" s="981"/>
      <c r="J52" s="981"/>
      <c r="K52" s="981"/>
      <c r="L52" s="982"/>
    </row>
    <row r="53" spans="2:13" ht="15.75" thickBot="1" x14ac:dyDescent="0.3">
      <c r="B53" s="980"/>
      <c r="C53" s="981"/>
      <c r="D53" s="981"/>
      <c r="E53" s="981"/>
      <c r="F53" s="981"/>
      <c r="G53" s="982"/>
      <c r="H53" s="980"/>
      <c r="I53" s="981"/>
      <c r="J53" s="981"/>
      <c r="K53" s="981"/>
      <c r="L53" s="982"/>
    </row>
    <row r="54" spans="2:13" ht="15" customHeight="1" x14ac:dyDescent="0.25">
      <c r="B54" s="1051" t="s">
        <v>1087</v>
      </c>
      <c r="C54" s="1052"/>
      <c r="D54" s="1052"/>
      <c r="E54" s="1052"/>
      <c r="F54" s="1052"/>
      <c r="G54" s="1053"/>
      <c r="H54" s="1051" t="s">
        <v>1013</v>
      </c>
      <c r="I54" s="1052"/>
      <c r="J54" s="1052"/>
      <c r="K54" s="1052"/>
      <c r="L54" s="1052"/>
      <c r="M54" s="1043"/>
    </row>
    <row r="55" spans="2:13" ht="36" customHeight="1" thickBot="1" x14ac:dyDescent="0.3">
      <c r="B55" s="1054"/>
      <c r="C55" s="1055"/>
      <c r="D55" s="1055"/>
      <c r="E55" s="1055"/>
      <c r="F55" s="1055"/>
      <c r="G55" s="1056"/>
      <c r="H55" s="1054"/>
      <c r="I55" s="1055"/>
      <c r="J55" s="1055"/>
      <c r="K55" s="1055"/>
      <c r="L55" s="1055"/>
      <c r="M55" s="1044"/>
    </row>
    <row r="56" spans="2:13" ht="15" customHeight="1" x14ac:dyDescent="0.25">
      <c r="B56" s="995" t="s">
        <v>598</v>
      </c>
      <c r="C56" s="996"/>
      <c r="D56" s="996"/>
      <c r="E56" s="996"/>
      <c r="F56" s="996"/>
      <c r="G56" s="997"/>
      <c r="H56" s="995" t="s">
        <v>599</v>
      </c>
      <c r="I56" s="996"/>
      <c r="J56" s="996"/>
      <c r="K56" s="996"/>
      <c r="L56" s="997"/>
    </row>
    <row r="57" spans="2:13" ht="15" customHeight="1" x14ac:dyDescent="0.25">
      <c r="B57" s="980"/>
      <c r="C57" s="981"/>
      <c r="D57" s="981"/>
      <c r="E57" s="981"/>
      <c r="F57" s="981"/>
      <c r="G57" s="982"/>
      <c r="H57" s="980"/>
      <c r="I57" s="981"/>
      <c r="J57" s="981"/>
      <c r="K57" s="981"/>
      <c r="L57" s="982"/>
    </row>
    <row r="58" spans="2:13" ht="15" customHeight="1" x14ac:dyDescent="0.25">
      <c r="B58" s="980"/>
      <c r="C58" s="981"/>
      <c r="D58" s="981"/>
      <c r="E58" s="981"/>
      <c r="F58" s="981"/>
      <c r="G58" s="982"/>
      <c r="H58" s="980"/>
      <c r="I58" s="981"/>
      <c r="J58" s="981"/>
      <c r="K58" s="981"/>
      <c r="L58" s="982"/>
    </row>
    <row r="59" spans="2:13" ht="15" customHeight="1" x14ac:dyDescent="0.25">
      <c r="B59" s="980"/>
      <c r="C59" s="981"/>
      <c r="D59" s="981"/>
      <c r="E59" s="981"/>
      <c r="F59" s="981"/>
      <c r="G59" s="982"/>
      <c r="H59" s="980"/>
      <c r="I59" s="981"/>
      <c r="J59" s="981"/>
      <c r="K59" s="981"/>
      <c r="L59" s="982"/>
    </row>
    <row r="60" spans="2:13" ht="15" customHeight="1" x14ac:dyDescent="0.25">
      <c r="B60" s="980"/>
      <c r="C60" s="981"/>
      <c r="D60" s="981"/>
      <c r="E60" s="981"/>
      <c r="F60" s="981"/>
      <c r="G60" s="982"/>
      <c r="H60" s="980"/>
      <c r="I60" s="981"/>
      <c r="J60" s="981"/>
      <c r="K60" s="981"/>
      <c r="L60" s="982"/>
    </row>
    <row r="61" spans="2:13" ht="15" customHeight="1" x14ac:dyDescent="0.25">
      <c r="B61" s="980"/>
      <c r="C61" s="981"/>
      <c r="D61" s="981"/>
      <c r="E61" s="981"/>
      <c r="F61" s="981"/>
      <c r="G61" s="982"/>
      <c r="H61" s="980"/>
      <c r="I61" s="981"/>
      <c r="J61" s="981"/>
      <c r="K61" s="981"/>
      <c r="L61" s="982"/>
    </row>
    <row r="62" spans="2:13" ht="15" customHeight="1" x14ac:dyDescent="0.25">
      <c r="B62" s="980"/>
      <c r="C62" s="981"/>
      <c r="D62" s="981"/>
      <c r="E62" s="981"/>
      <c r="F62" s="981"/>
      <c r="G62" s="982"/>
      <c r="H62" s="980"/>
      <c r="I62" s="981"/>
      <c r="J62" s="981"/>
      <c r="K62" s="981"/>
      <c r="L62" s="982"/>
    </row>
    <row r="63" spans="2:13" ht="15" customHeight="1" x14ac:dyDescent="0.25">
      <c r="B63" s="980"/>
      <c r="C63" s="981"/>
      <c r="D63" s="981"/>
      <c r="E63" s="981"/>
      <c r="F63" s="981"/>
      <c r="G63" s="982"/>
      <c r="H63" s="980"/>
      <c r="I63" s="981"/>
      <c r="J63" s="981"/>
      <c r="K63" s="981"/>
      <c r="L63" s="982"/>
    </row>
    <row r="64" spans="2:13" ht="15" customHeight="1" x14ac:dyDescent="0.25">
      <c r="B64" s="980"/>
      <c r="C64" s="981"/>
      <c r="D64" s="981"/>
      <c r="E64" s="981"/>
      <c r="F64" s="981"/>
      <c r="G64" s="982"/>
      <c r="H64" s="980"/>
      <c r="I64" s="981"/>
      <c r="J64" s="981"/>
      <c r="K64" s="981"/>
      <c r="L64" s="982"/>
    </row>
    <row r="65" spans="2:15" ht="15" customHeight="1" x14ac:dyDescent="0.25">
      <c r="B65" s="980"/>
      <c r="C65" s="981"/>
      <c r="D65" s="981"/>
      <c r="E65" s="981"/>
      <c r="F65" s="981"/>
      <c r="G65" s="982"/>
      <c r="H65" s="980"/>
      <c r="I65" s="981"/>
      <c r="J65" s="981"/>
      <c r="K65" s="981"/>
      <c r="L65" s="982"/>
    </row>
    <row r="66" spans="2:15" ht="15" customHeight="1" x14ac:dyDescent="0.25">
      <c r="B66" s="980"/>
      <c r="C66" s="981"/>
      <c r="D66" s="981"/>
      <c r="E66" s="981"/>
      <c r="F66" s="981"/>
      <c r="G66" s="982"/>
      <c r="H66" s="980"/>
      <c r="I66" s="981"/>
      <c r="J66" s="981"/>
      <c r="K66" s="981"/>
      <c r="L66" s="982"/>
      <c r="O66" s="180"/>
    </row>
    <row r="67" spans="2:15" ht="15" customHeight="1" x14ac:dyDescent="0.25">
      <c r="B67" s="980"/>
      <c r="C67" s="981"/>
      <c r="D67" s="981"/>
      <c r="E67" s="981"/>
      <c r="F67" s="981"/>
      <c r="G67" s="982"/>
      <c r="H67" s="980"/>
      <c r="I67" s="981"/>
      <c r="J67" s="981"/>
      <c r="K67" s="981"/>
      <c r="L67" s="982"/>
    </row>
    <row r="68" spans="2:15" ht="15" customHeight="1" x14ac:dyDescent="0.25">
      <c r="B68" s="980"/>
      <c r="C68" s="981"/>
      <c r="D68" s="981"/>
      <c r="E68" s="981"/>
      <c r="F68" s="981"/>
      <c r="G68" s="982"/>
      <c r="H68" s="980"/>
      <c r="I68" s="981"/>
      <c r="J68" s="981"/>
      <c r="K68" s="981"/>
      <c r="L68" s="982"/>
    </row>
    <row r="69" spans="2:15" ht="15.75" customHeight="1" thickBot="1" x14ac:dyDescent="0.3">
      <c r="B69" s="980"/>
      <c r="C69" s="981"/>
      <c r="D69" s="981"/>
      <c r="E69" s="981"/>
      <c r="F69" s="981"/>
      <c r="G69" s="982"/>
      <c r="H69" s="980"/>
      <c r="I69" s="981"/>
      <c r="J69" s="981"/>
      <c r="K69" s="981"/>
      <c r="L69" s="982"/>
    </row>
    <row r="70" spans="2:15" ht="23.25" customHeight="1" x14ac:dyDescent="0.25">
      <c r="B70" s="1057" t="s">
        <v>1088</v>
      </c>
      <c r="C70" s="1058"/>
      <c r="D70" s="1058"/>
      <c r="E70" s="1058"/>
      <c r="F70" s="1058"/>
      <c r="G70" s="1061"/>
      <c r="H70" s="1057" t="s">
        <v>1089</v>
      </c>
      <c r="I70" s="1058"/>
      <c r="J70" s="1058"/>
      <c r="K70" s="1058"/>
      <c r="L70" s="1058"/>
      <c r="M70" s="1043"/>
    </row>
    <row r="71" spans="2:15" ht="25.5" customHeight="1" thickBot="1" x14ac:dyDescent="0.3">
      <c r="B71" s="1059"/>
      <c r="C71" s="1060"/>
      <c r="D71" s="1060"/>
      <c r="E71" s="1060"/>
      <c r="F71" s="1060"/>
      <c r="G71" s="1062"/>
      <c r="H71" s="1059"/>
      <c r="I71" s="1060"/>
      <c r="J71" s="1060"/>
      <c r="K71" s="1060"/>
      <c r="L71" s="1060"/>
      <c r="M71" s="1044"/>
    </row>
    <row r="72" spans="2:15" ht="25.5" customHeight="1" thickBot="1" x14ac:dyDescent="0.3">
      <c r="B72" s="1045" t="s">
        <v>606</v>
      </c>
      <c r="C72" s="1046"/>
      <c r="D72" s="1046"/>
      <c r="E72" s="1046"/>
      <c r="F72" s="1046"/>
      <c r="G72" s="1046"/>
      <c r="H72" s="1046"/>
      <c r="I72" s="1046"/>
      <c r="J72" s="1046"/>
      <c r="K72" s="1046"/>
      <c r="L72" s="1047"/>
    </row>
    <row r="73" spans="2:15" x14ac:dyDescent="0.25">
      <c r="B73" s="995" t="s">
        <v>598</v>
      </c>
      <c r="C73" s="996"/>
      <c r="D73" s="996"/>
      <c r="E73" s="996"/>
      <c r="F73" s="996"/>
      <c r="G73" s="997"/>
      <c r="H73" s="995" t="s">
        <v>599</v>
      </c>
      <c r="I73" s="996"/>
      <c r="J73" s="996"/>
      <c r="K73" s="996"/>
      <c r="L73" s="997"/>
    </row>
    <row r="74" spans="2:15" x14ac:dyDescent="0.25">
      <c r="B74" s="980"/>
      <c r="C74" s="981"/>
      <c r="D74" s="981"/>
      <c r="E74" s="981"/>
      <c r="F74" s="981"/>
      <c r="G74" s="982"/>
      <c r="H74" s="980"/>
      <c r="I74" s="981"/>
      <c r="J74" s="981"/>
      <c r="K74" s="981"/>
      <c r="L74" s="982"/>
    </row>
    <row r="75" spans="2:15" x14ac:dyDescent="0.25">
      <c r="B75" s="980"/>
      <c r="C75" s="981"/>
      <c r="D75" s="981"/>
      <c r="E75" s="981"/>
      <c r="F75" s="981"/>
      <c r="G75" s="982"/>
      <c r="H75" s="980"/>
      <c r="I75" s="981"/>
      <c r="J75" s="981"/>
      <c r="K75" s="981"/>
      <c r="L75" s="982"/>
    </row>
    <row r="76" spans="2:15" x14ac:dyDescent="0.25">
      <c r="B76" s="980"/>
      <c r="C76" s="981"/>
      <c r="D76" s="981"/>
      <c r="E76" s="981"/>
      <c r="F76" s="981"/>
      <c r="G76" s="982"/>
      <c r="H76" s="980"/>
      <c r="I76" s="981"/>
      <c r="J76" s="981"/>
      <c r="K76" s="981"/>
      <c r="L76" s="982"/>
    </row>
    <row r="77" spans="2:15" x14ac:dyDescent="0.25">
      <c r="B77" s="980"/>
      <c r="C77" s="981"/>
      <c r="D77" s="981"/>
      <c r="E77" s="981"/>
      <c r="F77" s="981"/>
      <c r="G77" s="982"/>
      <c r="H77" s="980"/>
      <c r="I77" s="981"/>
      <c r="J77" s="981"/>
      <c r="K77" s="981"/>
      <c r="L77" s="982"/>
    </row>
    <row r="78" spans="2:15" x14ac:dyDescent="0.25">
      <c r="B78" s="980"/>
      <c r="C78" s="981"/>
      <c r="D78" s="981"/>
      <c r="E78" s="981"/>
      <c r="F78" s="981"/>
      <c r="G78" s="982"/>
      <c r="H78" s="980"/>
      <c r="I78" s="981"/>
      <c r="J78" s="981"/>
      <c r="K78" s="981"/>
      <c r="L78" s="982"/>
    </row>
    <row r="79" spans="2:15" x14ac:dyDescent="0.25">
      <c r="B79" s="980"/>
      <c r="C79" s="981"/>
      <c r="D79" s="981"/>
      <c r="E79" s="981"/>
      <c r="F79" s="981"/>
      <c r="G79" s="982"/>
      <c r="H79" s="980"/>
      <c r="I79" s="981"/>
      <c r="J79" s="981"/>
      <c r="K79" s="981"/>
      <c r="L79" s="982"/>
    </row>
    <row r="80" spans="2:15" x14ac:dyDescent="0.25">
      <c r="B80" s="980"/>
      <c r="C80" s="981"/>
      <c r="D80" s="981"/>
      <c r="E80" s="981"/>
      <c r="F80" s="981"/>
      <c r="G80" s="982"/>
      <c r="H80" s="980"/>
      <c r="I80" s="981"/>
      <c r="J80" s="981"/>
      <c r="K80" s="981"/>
      <c r="L80" s="982"/>
    </row>
    <row r="81" spans="2:14" x14ac:dyDescent="0.25">
      <c r="B81" s="980"/>
      <c r="C81" s="981"/>
      <c r="D81" s="981"/>
      <c r="E81" s="981"/>
      <c r="F81" s="981"/>
      <c r="G81" s="982"/>
      <c r="H81" s="980"/>
      <c r="I81" s="981"/>
      <c r="J81" s="981"/>
      <c r="K81" s="981"/>
      <c r="L81" s="982"/>
    </row>
    <row r="82" spans="2:14" x14ac:dyDescent="0.25">
      <c r="B82" s="980"/>
      <c r="C82" s="981"/>
      <c r="D82" s="981"/>
      <c r="E82" s="981"/>
      <c r="F82" s="981"/>
      <c r="G82" s="982"/>
      <c r="H82" s="980"/>
      <c r="I82" s="981"/>
      <c r="J82" s="981"/>
      <c r="K82" s="981"/>
      <c r="L82" s="982"/>
    </row>
    <row r="83" spans="2:14" x14ac:dyDescent="0.25">
      <c r="B83" s="980"/>
      <c r="C83" s="981"/>
      <c r="D83" s="981"/>
      <c r="E83" s="981"/>
      <c r="F83" s="981"/>
      <c r="G83" s="982"/>
      <c r="H83" s="980"/>
      <c r="I83" s="981"/>
      <c r="J83" s="981"/>
      <c r="K83" s="981"/>
      <c r="L83" s="982"/>
    </row>
    <row r="84" spans="2:14" x14ac:dyDescent="0.25">
      <c r="B84" s="980"/>
      <c r="C84" s="981"/>
      <c r="D84" s="981"/>
      <c r="E84" s="981"/>
      <c r="F84" s="981"/>
      <c r="G84" s="982"/>
      <c r="H84" s="980"/>
      <c r="I84" s="981"/>
      <c r="J84" s="981"/>
      <c r="K84" s="981"/>
      <c r="L84" s="982"/>
    </row>
    <row r="85" spans="2:14" x14ac:dyDescent="0.25">
      <c r="B85" s="980"/>
      <c r="C85" s="981"/>
      <c r="D85" s="981"/>
      <c r="E85" s="981"/>
      <c r="F85" s="981"/>
      <c r="G85" s="982"/>
      <c r="H85" s="980"/>
      <c r="I85" s="981"/>
      <c r="J85" s="981"/>
      <c r="K85" s="981"/>
      <c r="L85" s="982"/>
    </row>
    <row r="86" spans="2:14" ht="15.75" thickBot="1" x14ac:dyDescent="0.3">
      <c r="B86" s="980"/>
      <c r="C86" s="981"/>
      <c r="D86" s="981"/>
      <c r="E86" s="981"/>
      <c r="F86" s="981"/>
      <c r="G86" s="982"/>
      <c r="H86" s="980"/>
      <c r="I86" s="981"/>
      <c r="J86" s="981"/>
      <c r="K86" s="981"/>
      <c r="L86" s="982"/>
    </row>
    <row r="87" spans="2:14" ht="24.75" customHeight="1" x14ac:dyDescent="0.25">
      <c r="B87" s="1051" t="s">
        <v>1090</v>
      </c>
      <c r="C87" s="1052"/>
      <c r="D87" s="1052"/>
      <c r="E87" s="1052"/>
      <c r="F87" s="1052"/>
      <c r="G87" s="1053"/>
      <c r="H87" s="1051" t="s">
        <v>1091</v>
      </c>
      <c r="I87" s="1052"/>
      <c r="J87" s="1052"/>
      <c r="K87" s="1052"/>
      <c r="L87" s="1052"/>
    </row>
    <row r="88" spans="2:14" ht="21" customHeight="1" thickBot="1" x14ac:dyDescent="0.3">
      <c r="B88" s="1054"/>
      <c r="C88" s="1055"/>
      <c r="D88" s="1055"/>
      <c r="E88" s="1055"/>
      <c r="F88" s="1055"/>
      <c r="G88" s="1056"/>
      <c r="H88" s="1054"/>
      <c r="I88" s="1055"/>
      <c r="J88" s="1055"/>
      <c r="K88" s="1055"/>
      <c r="L88" s="1055"/>
      <c r="N88" s="262"/>
    </row>
    <row r="89" spans="2:14" x14ac:dyDescent="0.25">
      <c r="B89" s="995"/>
      <c r="C89" s="996"/>
      <c r="D89" s="996"/>
      <c r="E89" s="996"/>
      <c r="F89" s="996"/>
      <c r="G89" s="997"/>
      <c r="H89" s="995"/>
      <c r="I89" s="996"/>
      <c r="J89" s="996"/>
      <c r="K89" s="996"/>
      <c r="L89" s="997"/>
    </row>
    <row r="90" spans="2:14" x14ac:dyDescent="0.25">
      <c r="B90" s="980"/>
      <c r="C90" s="981"/>
      <c r="D90" s="981"/>
      <c r="E90" s="981"/>
      <c r="F90" s="981"/>
      <c r="G90" s="982"/>
      <c r="H90" s="980"/>
      <c r="I90" s="981"/>
      <c r="J90" s="981"/>
      <c r="K90" s="981"/>
      <c r="L90" s="982"/>
    </row>
    <row r="91" spans="2:14" x14ac:dyDescent="0.25">
      <c r="B91" s="980"/>
      <c r="C91" s="981"/>
      <c r="D91" s="981"/>
      <c r="E91" s="981"/>
      <c r="F91" s="981"/>
      <c r="G91" s="982"/>
      <c r="H91" s="980"/>
      <c r="I91" s="981"/>
      <c r="J91" s="981"/>
      <c r="K91" s="981"/>
      <c r="L91" s="982"/>
    </row>
    <row r="92" spans="2:14" x14ac:dyDescent="0.25">
      <c r="B92" s="980"/>
      <c r="C92" s="981"/>
      <c r="D92" s="981"/>
      <c r="E92" s="981"/>
      <c r="F92" s="981"/>
      <c r="G92" s="982"/>
      <c r="H92" s="980"/>
      <c r="I92" s="981"/>
      <c r="J92" s="981"/>
      <c r="K92" s="981"/>
      <c r="L92" s="982"/>
    </row>
    <row r="93" spans="2:14" x14ac:dyDescent="0.25">
      <c r="B93" s="980"/>
      <c r="C93" s="981"/>
      <c r="D93" s="981"/>
      <c r="E93" s="981"/>
      <c r="F93" s="981"/>
      <c r="G93" s="982"/>
      <c r="H93" s="980"/>
      <c r="I93" s="981"/>
      <c r="J93" s="981"/>
      <c r="K93" s="981"/>
      <c r="L93" s="982"/>
    </row>
    <row r="94" spans="2:14" x14ac:dyDescent="0.25">
      <c r="B94" s="980"/>
      <c r="C94" s="981"/>
      <c r="D94" s="981"/>
      <c r="E94" s="981"/>
      <c r="F94" s="981"/>
      <c r="G94" s="982"/>
      <c r="H94" s="980"/>
      <c r="I94" s="981"/>
      <c r="J94" s="981"/>
      <c r="K94" s="981"/>
      <c r="L94" s="982"/>
    </row>
    <row r="95" spans="2:14" x14ac:dyDescent="0.25">
      <c r="B95" s="980"/>
      <c r="C95" s="981"/>
      <c r="D95" s="981"/>
      <c r="E95" s="981"/>
      <c r="F95" s="981"/>
      <c r="G95" s="982"/>
      <c r="H95" s="980"/>
      <c r="I95" s="981"/>
      <c r="J95" s="981"/>
      <c r="K95" s="981"/>
      <c r="L95" s="982"/>
    </row>
    <row r="96" spans="2:14" x14ac:dyDescent="0.25">
      <c r="B96" s="980"/>
      <c r="C96" s="981"/>
      <c r="D96" s="981"/>
      <c r="E96" s="981"/>
      <c r="F96" s="981"/>
      <c r="G96" s="982"/>
      <c r="H96" s="980"/>
      <c r="I96" s="981"/>
      <c r="J96" s="981"/>
      <c r="K96" s="981"/>
      <c r="L96" s="982"/>
    </row>
    <row r="97" spans="2:12" x14ac:dyDescent="0.25">
      <c r="B97" s="980"/>
      <c r="C97" s="981"/>
      <c r="D97" s="981"/>
      <c r="E97" s="981"/>
      <c r="F97" s="981"/>
      <c r="G97" s="982"/>
      <c r="H97" s="980"/>
      <c r="I97" s="981"/>
      <c r="J97" s="981"/>
      <c r="K97" s="981"/>
      <c r="L97" s="982"/>
    </row>
    <row r="98" spans="2:12" x14ac:dyDescent="0.25">
      <c r="B98" s="980"/>
      <c r="C98" s="981"/>
      <c r="D98" s="981"/>
      <c r="E98" s="981"/>
      <c r="F98" s="981"/>
      <c r="G98" s="982"/>
      <c r="H98" s="980"/>
      <c r="I98" s="981"/>
      <c r="J98" s="981"/>
      <c r="K98" s="981"/>
      <c r="L98" s="982"/>
    </row>
    <row r="99" spans="2:12" x14ac:dyDescent="0.25">
      <c r="B99" s="980"/>
      <c r="C99" s="981"/>
      <c r="D99" s="981"/>
      <c r="E99" s="981"/>
      <c r="F99" s="981"/>
      <c r="G99" s="982"/>
      <c r="H99" s="980"/>
      <c r="I99" s="981"/>
      <c r="J99" s="981"/>
      <c r="K99" s="981"/>
      <c r="L99" s="982"/>
    </row>
    <row r="100" spans="2:12" x14ac:dyDescent="0.25">
      <c r="B100" s="980"/>
      <c r="C100" s="981"/>
      <c r="D100" s="981"/>
      <c r="E100" s="981"/>
      <c r="F100" s="981"/>
      <c r="G100" s="982"/>
      <c r="H100" s="980"/>
      <c r="I100" s="981"/>
      <c r="J100" s="981"/>
      <c r="K100" s="981"/>
      <c r="L100" s="982"/>
    </row>
    <row r="101" spans="2:12" x14ac:dyDescent="0.25">
      <c r="B101" s="980"/>
      <c r="C101" s="981"/>
      <c r="D101" s="981"/>
      <c r="E101" s="981"/>
      <c r="F101" s="981"/>
      <c r="G101" s="982"/>
      <c r="H101" s="980"/>
      <c r="I101" s="981"/>
      <c r="J101" s="981"/>
      <c r="K101" s="981"/>
      <c r="L101" s="982"/>
    </row>
    <row r="102" spans="2:12" ht="15.75" thickBot="1" x14ac:dyDescent="0.3">
      <c r="B102" s="980"/>
      <c r="C102" s="981"/>
      <c r="D102" s="981"/>
      <c r="E102" s="981"/>
      <c r="F102" s="981"/>
      <c r="G102" s="982"/>
      <c r="H102" s="980"/>
      <c r="I102" s="981"/>
      <c r="J102" s="981"/>
      <c r="K102" s="981"/>
      <c r="L102" s="982"/>
    </row>
    <row r="103" spans="2:12" ht="15.75" customHeight="1" x14ac:dyDescent="0.25">
      <c r="B103" s="1057" t="s">
        <v>1092</v>
      </c>
      <c r="C103" s="1058"/>
      <c r="D103" s="1058"/>
      <c r="E103" s="1058"/>
      <c r="F103" s="1058"/>
      <c r="G103" s="1061"/>
      <c r="H103" s="1057" t="s">
        <v>1093</v>
      </c>
      <c r="I103" s="1058"/>
      <c r="J103" s="1058"/>
      <c r="K103" s="1058"/>
      <c r="L103" s="1058"/>
    </row>
    <row r="104" spans="2:12" ht="31.5" customHeight="1" thickBot="1" x14ac:dyDescent="0.3">
      <c r="B104" s="1059"/>
      <c r="C104" s="1060"/>
      <c r="D104" s="1060"/>
      <c r="E104" s="1060"/>
      <c r="F104" s="1060"/>
      <c r="G104" s="1062"/>
      <c r="H104" s="1059"/>
      <c r="I104" s="1060"/>
      <c r="J104" s="1060"/>
      <c r="K104" s="1060"/>
      <c r="L104" s="1060"/>
    </row>
  </sheetData>
  <mergeCells count="38">
    <mergeCell ref="B103:G104"/>
    <mergeCell ref="H103:L104"/>
    <mergeCell ref="B73:G86"/>
    <mergeCell ref="H73:L86"/>
    <mergeCell ref="B87:G88"/>
    <mergeCell ref="H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165"/>
  <sheetViews>
    <sheetView view="pageBreakPreview" zoomScale="85" zoomScaleNormal="100" zoomScaleSheetLayoutView="85" zoomScalePageLayoutView="110" workbookViewId="0">
      <selection activeCell="P23" sqref="P23"/>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7.5703125" style="126" customWidth="1"/>
    <col min="7" max="7" width="10" style="126" customWidth="1"/>
    <col min="8" max="8" width="5.7109375" style="126" customWidth="1"/>
    <col min="9" max="9" width="23.5703125" style="126" customWidth="1"/>
    <col min="10" max="10" width="13.7109375" style="126" customWidth="1"/>
    <col min="11" max="11" width="14.140625" style="126" customWidth="1"/>
    <col min="12" max="12" width="3.5703125" style="126" customWidth="1"/>
    <col min="13" max="13" width="12.28515625" style="126" hidden="1" customWidth="1"/>
    <col min="14" max="16384" width="12"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thickBot="1" x14ac:dyDescent="0.3">
      <c r="B3" s="1063" t="s">
        <v>366</v>
      </c>
      <c r="C3" s="1064"/>
      <c r="D3" s="1064"/>
      <c r="E3" s="1065"/>
      <c r="F3" s="171">
        <v>44091</v>
      </c>
      <c r="G3" s="1063" t="s">
        <v>367</v>
      </c>
      <c r="H3" s="1064"/>
      <c r="I3" s="968"/>
      <c r="J3" s="1066">
        <v>44097</v>
      </c>
      <c r="K3" s="1067"/>
      <c r="L3" s="1068"/>
    </row>
    <row r="4" spans="2:12" ht="24.95" customHeight="1" x14ac:dyDescent="0.25">
      <c r="B4" s="1069" t="s">
        <v>326</v>
      </c>
      <c r="C4" s="1070"/>
      <c r="D4" s="1070"/>
      <c r="E4" s="1070"/>
      <c r="F4" s="1070"/>
      <c r="G4" s="1070"/>
      <c r="H4" s="1071"/>
      <c r="I4" s="156" t="s">
        <v>581</v>
      </c>
      <c r="J4" s="189" t="s">
        <v>2</v>
      </c>
      <c r="K4" s="978" t="s">
        <v>0</v>
      </c>
      <c r="L4" s="979"/>
    </row>
    <row r="5" spans="2:12" ht="24.95" customHeight="1" thickBot="1" x14ac:dyDescent="0.3">
      <c r="B5" s="1072"/>
      <c r="C5" s="1073"/>
      <c r="D5" s="1073"/>
      <c r="E5" s="1073"/>
      <c r="F5" s="1073"/>
      <c r="G5" s="1073"/>
      <c r="H5" s="1074"/>
      <c r="I5" s="176" t="s">
        <v>582</v>
      </c>
      <c r="J5" s="154">
        <v>2</v>
      </c>
      <c r="K5" s="1041" t="s">
        <v>368</v>
      </c>
      <c r="L5" s="1042"/>
    </row>
    <row r="6" spans="2:12" ht="15.75" customHeight="1" x14ac:dyDescent="0.25">
      <c r="B6" s="980" t="s">
        <v>537</v>
      </c>
      <c r="C6" s="981"/>
      <c r="D6" s="981"/>
      <c r="E6" s="981"/>
      <c r="F6" s="981"/>
      <c r="G6" s="982"/>
      <c r="H6" s="995" t="s">
        <v>538</v>
      </c>
      <c r="I6" s="996"/>
      <c r="J6" s="996"/>
      <c r="K6" s="996"/>
      <c r="L6" s="997"/>
    </row>
    <row r="7" spans="2:12" x14ac:dyDescent="0.25">
      <c r="B7" s="980"/>
      <c r="C7" s="981"/>
      <c r="D7" s="981"/>
      <c r="E7" s="981"/>
      <c r="F7" s="981"/>
      <c r="G7" s="982"/>
      <c r="H7" s="980"/>
      <c r="I7" s="981"/>
      <c r="J7" s="981"/>
      <c r="K7" s="981"/>
      <c r="L7" s="982"/>
    </row>
    <row r="8" spans="2:12"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x14ac:dyDescent="0.25">
      <c r="B15" s="980"/>
      <c r="C15" s="981"/>
      <c r="D15" s="981"/>
      <c r="E15" s="981"/>
      <c r="F15" s="981"/>
      <c r="G15" s="982"/>
      <c r="H15" s="980"/>
      <c r="I15" s="981"/>
      <c r="J15" s="981"/>
      <c r="K15" s="981"/>
      <c r="L15" s="982"/>
    </row>
    <row r="16" spans="2:12" x14ac:dyDescent="0.25">
      <c r="B16" s="980"/>
      <c r="C16" s="981"/>
      <c r="D16" s="981"/>
      <c r="E16" s="981"/>
      <c r="F16" s="981"/>
      <c r="G16" s="982"/>
      <c r="H16" s="980"/>
      <c r="I16" s="981"/>
      <c r="J16" s="981"/>
      <c r="K16" s="981"/>
      <c r="L16" s="982"/>
    </row>
    <row r="17" spans="2:13" x14ac:dyDescent="0.25">
      <c r="B17" s="980"/>
      <c r="C17" s="981"/>
      <c r="D17" s="981"/>
      <c r="E17" s="981"/>
      <c r="F17" s="981"/>
      <c r="G17" s="982"/>
      <c r="H17" s="980"/>
      <c r="I17" s="981"/>
      <c r="J17" s="981"/>
      <c r="K17" s="981"/>
      <c r="L17" s="982"/>
    </row>
    <row r="18" spans="2:13" x14ac:dyDescent="0.25">
      <c r="B18" s="980"/>
      <c r="C18" s="981"/>
      <c r="D18" s="981"/>
      <c r="E18" s="981"/>
      <c r="F18" s="981"/>
      <c r="G18" s="982"/>
      <c r="H18" s="980"/>
      <c r="I18" s="981"/>
      <c r="J18" s="981"/>
      <c r="K18" s="981"/>
      <c r="L18" s="982"/>
    </row>
    <row r="19" spans="2:13" ht="15.75" thickBot="1" x14ac:dyDescent="0.3">
      <c r="B19" s="1075"/>
      <c r="C19" s="1076"/>
      <c r="D19" s="1076"/>
      <c r="E19" s="1076"/>
      <c r="F19" s="1076"/>
      <c r="G19" s="1077"/>
      <c r="H19" s="1075"/>
      <c r="I19" s="1076"/>
      <c r="J19" s="1076"/>
      <c r="K19" s="1076"/>
      <c r="L19" s="1077"/>
    </row>
    <row r="20" spans="2:13" ht="25.5" customHeight="1" x14ac:dyDescent="0.25">
      <c r="B20" s="1078" t="s">
        <v>1145</v>
      </c>
      <c r="C20" s="1079"/>
      <c r="D20" s="1079"/>
      <c r="E20" s="1079"/>
      <c r="F20" s="1079"/>
      <c r="G20" s="1080"/>
      <c r="H20" s="1084" t="s">
        <v>1146</v>
      </c>
      <c r="I20" s="1085"/>
      <c r="J20" s="1085"/>
      <c r="K20" s="1085"/>
      <c r="L20" s="1085"/>
      <c r="M20" s="1086"/>
    </row>
    <row r="21" spans="2:13" ht="23.25" customHeight="1" thickBot="1" x14ac:dyDescent="0.3">
      <c r="B21" s="1081"/>
      <c r="C21" s="1082"/>
      <c r="D21" s="1082"/>
      <c r="E21" s="1082"/>
      <c r="F21" s="1082"/>
      <c r="G21" s="1083"/>
      <c r="H21" s="1084"/>
      <c r="I21" s="1085"/>
      <c r="J21" s="1085"/>
      <c r="K21" s="1085"/>
      <c r="L21" s="1085"/>
      <c r="M21" s="1086"/>
    </row>
    <row r="22" spans="2:13" ht="15.75" customHeight="1" x14ac:dyDescent="0.25">
      <c r="B22" s="980" t="s">
        <v>537</v>
      </c>
      <c r="C22" s="981"/>
      <c r="D22" s="981"/>
      <c r="E22" s="981"/>
      <c r="F22" s="981"/>
      <c r="G22" s="982"/>
      <c r="H22" s="995" t="s">
        <v>538</v>
      </c>
      <c r="I22" s="996"/>
      <c r="J22" s="996"/>
      <c r="K22" s="996"/>
      <c r="L22" s="997"/>
    </row>
    <row r="23" spans="2:13" x14ac:dyDescent="0.25">
      <c r="B23" s="980"/>
      <c r="C23" s="981"/>
      <c r="D23" s="981"/>
      <c r="E23" s="981"/>
      <c r="F23" s="981"/>
      <c r="G23" s="982"/>
      <c r="H23" s="980"/>
      <c r="I23" s="981"/>
      <c r="J23" s="981"/>
      <c r="K23" s="981"/>
      <c r="L23" s="982"/>
    </row>
    <row r="24" spans="2:13" x14ac:dyDescent="0.25">
      <c r="B24" s="980"/>
      <c r="C24" s="981"/>
      <c r="D24" s="981"/>
      <c r="E24" s="981"/>
      <c r="F24" s="981"/>
      <c r="G24" s="982"/>
      <c r="H24" s="980"/>
      <c r="I24" s="981"/>
      <c r="J24" s="981"/>
      <c r="K24" s="981"/>
      <c r="L24" s="982"/>
    </row>
    <row r="25" spans="2:13" x14ac:dyDescent="0.25">
      <c r="B25" s="980"/>
      <c r="C25" s="981"/>
      <c r="D25" s="981"/>
      <c r="E25" s="981"/>
      <c r="F25" s="981"/>
      <c r="G25" s="982"/>
      <c r="H25" s="980"/>
      <c r="I25" s="981"/>
      <c r="J25" s="981"/>
      <c r="K25" s="981"/>
      <c r="L25" s="982"/>
    </row>
    <row r="26" spans="2:13" x14ac:dyDescent="0.25">
      <c r="B26" s="980"/>
      <c r="C26" s="981"/>
      <c r="D26" s="981"/>
      <c r="E26" s="981"/>
      <c r="F26" s="981"/>
      <c r="G26" s="982"/>
      <c r="H26" s="980"/>
      <c r="I26" s="981"/>
      <c r="J26" s="981"/>
      <c r="K26" s="981"/>
      <c r="L26" s="982"/>
    </row>
    <row r="27" spans="2:13" x14ac:dyDescent="0.25">
      <c r="B27" s="980"/>
      <c r="C27" s="981"/>
      <c r="D27" s="981"/>
      <c r="E27" s="981"/>
      <c r="F27" s="981"/>
      <c r="G27" s="982"/>
      <c r="H27" s="980"/>
      <c r="I27" s="981"/>
      <c r="J27" s="981"/>
      <c r="K27" s="981"/>
      <c r="L27" s="982"/>
    </row>
    <row r="28" spans="2:13" x14ac:dyDescent="0.25">
      <c r="B28" s="980"/>
      <c r="C28" s="981"/>
      <c r="D28" s="981"/>
      <c r="E28" s="981"/>
      <c r="F28" s="981"/>
      <c r="G28" s="982"/>
      <c r="H28" s="980"/>
      <c r="I28" s="981"/>
      <c r="J28" s="981"/>
      <c r="K28" s="981"/>
      <c r="L28" s="982"/>
    </row>
    <row r="29" spans="2:13" x14ac:dyDescent="0.25">
      <c r="B29" s="980"/>
      <c r="C29" s="981"/>
      <c r="D29" s="981"/>
      <c r="E29" s="981"/>
      <c r="F29" s="981"/>
      <c r="G29" s="982"/>
      <c r="H29" s="980"/>
      <c r="I29" s="981"/>
      <c r="J29" s="981"/>
      <c r="K29" s="981"/>
      <c r="L29" s="982"/>
    </row>
    <row r="30" spans="2:13" x14ac:dyDescent="0.25">
      <c r="B30" s="980"/>
      <c r="C30" s="981"/>
      <c r="D30" s="981"/>
      <c r="E30" s="981"/>
      <c r="F30" s="981"/>
      <c r="G30" s="982"/>
      <c r="H30" s="980"/>
      <c r="I30" s="981"/>
      <c r="J30" s="981"/>
      <c r="K30" s="981"/>
      <c r="L30" s="982"/>
    </row>
    <row r="31" spans="2:13" x14ac:dyDescent="0.25">
      <c r="B31" s="980"/>
      <c r="C31" s="981"/>
      <c r="D31" s="981"/>
      <c r="E31" s="981"/>
      <c r="F31" s="981"/>
      <c r="G31" s="982"/>
      <c r="H31" s="980"/>
      <c r="I31" s="981"/>
      <c r="J31" s="981"/>
      <c r="K31" s="981"/>
      <c r="L31" s="982"/>
    </row>
    <row r="32" spans="2:13" x14ac:dyDescent="0.25">
      <c r="B32" s="980"/>
      <c r="C32" s="981"/>
      <c r="D32" s="981"/>
      <c r="E32" s="981"/>
      <c r="F32" s="981"/>
      <c r="G32" s="982"/>
      <c r="H32" s="980"/>
      <c r="I32" s="981"/>
      <c r="J32" s="981"/>
      <c r="K32" s="981"/>
      <c r="L32" s="982"/>
    </row>
    <row r="33" spans="2:13" x14ac:dyDescent="0.25">
      <c r="B33" s="980"/>
      <c r="C33" s="981"/>
      <c r="D33" s="981"/>
      <c r="E33" s="981"/>
      <c r="F33" s="981"/>
      <c r="G33" s="982"/>
      <c r="H33" s="980"/>
      <c r="I33" s="981"/>
      <c r="J33" s="981"/>
      <c r="K33" s="981"/>
      <c r="L33" s="982"/>
    </row>
    <row r="34" spans="2:13" x14ac:dyDescent="0.25">
      <c r="B34" s="980"/>
      <c r="C34" s="981"/>
      <c r="D34" s="981"/>
      <c r="E34" s="981"/>
      <c r="F34" s="981"/>
      <c r="G34" s="982"/>
      <c r="H34" s="980"/>
      <c r="I34" s="981"/>
      <c r="J34" s="981"/>
      <c r="K34" s="981"/>
      <c r="L34" s="982"/>
    </row>
    <row r="35" spans="2:13" ht="15.75" thickBot="1" x14ac:dyDescent="0.3">
      <c r="B35" s="1075"/>
      <c r="C35" s="1076"/>
      <c r="D35" s="1076"/>
      <c r="E35" s="1076"/>
      <c r="F35" s="1076"/>
      <c r="G35" s="1077"/>
      <c r="H35" s="1075"/>
      <c r="I35" s="1076"/>
      <c r="J35" s="1076"/>
      <c r="K35" s="1076"/>
      <c r="L35" s="1077"/>
    </row>
    <row r="36" spans="2:13" ht="25.5" customHeight="1" x14ac:dyDescent="0.25">
      <c r="B36" s="1078" t="s">
        <v>1147</v>
      </c>
      <c r="C36" s="1079"/>
      <c r="D36" s="1079"/>
      <c r="E36" s="1079"/>
      <c r="F36" s="1079"/>
      <c r="G36" s="1080"/>
      <c r="H36" s="1087" t="s">
        <v>1148</v>
      </c>
      <c r="I36" s="1088"/>
      <c r="J36" s="1088"/>
      <c r="K36" s="1088"/>
      <c r="L36" s="1088"/>
      <c r="M36" s="1011"/>
    </row>
    <row r="37" spans="2:13" ht="23.25" customHeight="1" thickBot="1" x14ac:dyDescent="0.3">
      <c r="B37" s="1081"/>
      <c r="C37" s="1082"/>
      <c r="D37" s="1082"/>
      <c r="E37" s="1082"/>
      <c r="F37" s="1082"/>
      <c r="G37" s="1083"/>
      <c r="H37" s="1089"/>
      <c r="I37" s="1011"/>
      <c r="J37" s="1011"/>
      <c r="K37" s="1011"/>
      <c r="L37" s="1011"/>
      <c r="M37" s="1011"/>
    </row>
    <row r="38" spans="2:13" ht="15.75" customHeight="1" x14ac:dyDescent="0.25">
      <c r="B38" s="980" t="s">
        <v>537</v>
      </c>
      <c r="C38" s="981"/>
      <c r="D38" s="981"/>
      <c r="E38" s="981"/>
      <c r="F38" s="981"/>
      <c r="G38" s="982"/>
      <c r="H38" s="995" t="s">
        <v>538</v>
      </c>
      <c r="I38" s="996"/>
      <c r="J38" s="996"/>
      <c r="K38" s="996"/>
      <c r="L38" s="997"/>
    </row>
    <row r="39" spans="2:13" x14ac:dyDescent="0.25">
      <c r="B39" s="980"/>
      <c r="C39" s="981"/>
      <c r="D39" s="981"/>
      <c r="E39" s="981"/>
      <c r="F39" s="981"/>
      <c r="G39" s="982"/>
      <c r="H39" s="980"/>
      <c r="I39" s="981"/>
      <c r="J39" s="981"/>
      <c r="K39" s="981"/>
      <c r="L39" s="982"/>
    </row>
    <row r="40" spans="2:13" x14ac:dyDescent="0.25">
      <c r="B40" s="980"/>
      <c r="C40" s="981"/>
      <c r="D40" s="981"/>
      <c r="E40" s="981"/>
      <c r="F40" s="981"/>
      <c r="G40" s="982"/>
      <c r="H40" s="980"/>
      <c r="I40" s="981"/>
      <c r="J40" s="981"/>
      <c r="K40" s="981"/>
      <c r="L40" s="982"/>
    </row>
    <row r="41" spans="2:13" x14ac:dyDescent="0.25">
      <c r="B41" s="980"/>
      <c r="C41" s="981"/>
      <c r="D41" s="981"/>
      <c r="E41" s="981"/>
      <c r="F41" s="981"/>
      <c r="G41" s="982"/>
      <c r="H41" s="980"/>
      <c r="I41" s="981"/>
      <c r="J41" s="981"/>
      <c r="K41" s="981"/>
      <c r="L41" s="982"/>
    </row>
    <row r="42" spans="2:13" x14ac:dyDescent="0.25">
      <c r="B42" s="980"/>
      <c r="C42" s="981"/>
      <c r="D42" s="981"/>
      <c r="E42" s="981"/>
      <c r="F42" s="981"/>
      <c r="G42" s="982"/>
      <c r="H42" s="980"/>
      <c r="I42" s="981"/>
      <c r="J42" s="981"/>
      <c r="K42" s="981"/>
      <c r="L42" s="982"/>
    </row>
    <row r="43" spans="2:13" x14ac:dyDescent="0.25">
      <c r="B43" s="980"/>
      <c r="C43" s="981"/>
      <c r="D43" s="981"/>
      <c r="E43" s="981"/>
      <c r="F43" s="981"/>
      <c r="G43" s="982"/>
      <c r="H43" s="980"/>
      <c r="I43" s="981"/>
      <c r="J43" s="981"/>
      <c r="K43" s="981"/>
      <c r="L43" s="982"/>
    </row>
    <row r="44" spans="2:13" x14ac:dyDescent="0.25">
      <c r="B44" s="980"/>
      <c r="C44" s="981"/>
      <c r="D44" s="981"/>
      <c r="E44" s="981"/>
      <c r="F44" s="981"/>
      <c r="G44" s="982"/>
      <c r="H44" s="980"/>
      <c r="I44" s="981"/>
      <c r="J44" s="981"/>
      <c r="K44" s="981"/>
      <c r="L44" s="982"/>
    </row>
    <row r="45" spans="2:13" x14ac:dyDescent="0.25">
      <c r="B45" s="980"/>
      <c r="C45" s="981"/>
      <c r="D45" s="981"/>
      <c r="E45" s="981"/>
      <c r="F45" s="981"/>
      <c r="G45" s="982"/>
      <c r="H45" s="980"/>
      <c r="I45" s="981"/>
      <c r="J45" s="981"/>
      <c r="K45" s="981"/>
      <c r="L45" s="982"/>
    </row>
    <row r="46" spans="2:13" x14ac:dyDescent="0.25">
      <c r="B46" s="980"/>
      <c r="C46" s="981"/>
      <c r="D46" s="981"/>
      <c r="E46" s="981"/>
      <c r="F46" s="981"/>
      <c r="G46" s="982"/>
      <c r="H46" s="980"/>
      <c r="I46" s="981"/>
      <c r="J46" s="981"/>
      <c r="K46" s="981"/>
      <c r="L46" s="982"/>
    </row>
    <row r="47" spans="2:13" x14ac:dyDescent="0.25">
      <c r="B47" s="980"/>
      <c r="C47" s="981"/>
      <c r="D47" s="981"/>
      <c r="E47" s="981"/>
      <c r="F47" s="981"/>
      <c r="G47" s="982"/>
      <c r="H47" s="980"/>
      <c r="I47" s="981"/>
      <c r="J47" s="981"/>
      <c r="K47" s="981"/>
      <c r="L47" s="982"/>
    </row>
    <row r="48" spans="2:13" x14ac:dyDescent="0.25">
      <c r="B48" s="980"/>
      <c r="C48" s="981"/>
      <c r="D48" s="981"/>
      <c r="E48" s="981"/>
      <c r="F48" s="981"/>
      <c r="G48" s="982"/>
      <c r="H48" s="980"/>
      <c r="I48" s="981"/>
      <c r="J48" s="981"/>
      <c r="K48" s="981"/>
      <c r="L48" s="982"/>
    </row>
    <row r="49" spans="2:13" x14ac:dyDescent="0.25">
      <c r="B49" s="980"/>
      <c r="C49" s="981"/>
      <c r="D49" s="981"/>
      <c r="E49" s="981"/>
      <c r="F49" s="981"/>
      <c r="G49" s="982"/>
      <c r="H49" s="980"/>
      <c r="I49" s="981"/>
      <c r="J49" s="981"/>
      <c r="K49" s="981"/>
      <c r="L49" s="982"/>
    </row>
    <row r="50" spans="2:13" x14ac:dyDescent="0.25">
      <c r="B50" s="980"/>
      <c r="C50" s="981"/>
      <c r="D50" s="981"/>
      <c r="E50" s="981"/>
      <c r="F50" s="981"/>
      <c r="G50" s="982"/>
      <c r="H50" s="980"/>
      <c r="I50" s="981"/>
      <c r="J50" s="981"/>
      <c r="K50" s="981"/>
      <c r="L50" s="982"/>
    </row>
    <row r="51" spans="2:13" ht="15.75" thickBot="1" x14ac:dyDescent="0.3">
      <c r="B51" s="1075"/>
      <c r="C51" s="1076"/>
      <c r="D51" s="1076"/>
      <c r="E51" s="1076"/>
      <c r="F51" s="1076"/>
      <c r="G51" s="1077"/>
      <c r="H51" s="1075"/>
      <c r="I51" s="1076"/>
      <c r="J51" s="1076"/>
      <c r="K51" s="1076"/>
      <c r="L51" s="1077"/>
    </row>
    <row r="52" spans="2:13" ht="25.5" customHeight="1" x14ac:dyDescent="0.25">
      <c r="B52" s="1078" t="s">
        <v>1149</v>
      </c>
      <c r="C52" s="1079"/>
      <c r="D52" s="1079"/>
      <c r="E52" s="1079"/>
      <c r="F52" s="1079"/>
      <c r="G52" s="1080"/>
      <c r="H52" s="1087" t="s">
        <v>1150</v>
      </c>
      <c r="I52" s="1088"/>
      <c r="J52" s="1088"/>
      <c r="K52" s="1088"/>
      <c r="L52" s="1088"/>
      <c r="M52" s="1011"/>
    </row>
    <row r="53" spans="2:13" ht="23.25" customHeight="1" thickBot="1" x14ac:dyDescent="0.3">
      <c r="B53" s="1081"/>
      <c r="C53" s="1082"/>
      <c r="D53" s="1082"/>
      <c r="E53" s="1082"/>
      <c r="F53" s="1082"/>
      <c r="G53" s="1083"/>
      <c r="H53" s="1089"/>
      <c r="I53" s="1011"/>
      <c r="J53" s="1011"/>
      <c r="K53" s="1011"/>
      <c r="L53" s="1011"/>
      <c r="M53" s="1011"/>
    </row>
    <row r="54" spans="2:13" ht="15.75" customHeight="1" x14ac:dyDescent="0.25">
      <c r="B54" s="980" t="s">
        <v>537</v>
      </c>
      <c r="C54" s="981"/>
      <c r="D54" s="981"/>
      <c r="E54" s="981"/>
      <c r="F54" s="981"/>
      <c r="G54" s="982"/>
      <c r="H54" s="995" t="s">
        <v>538</v>
      </c>
      <c r="I54" s="996"/>
      <c r="J54" s="996"/>
      <c r="K54" s="996"/>
      <c r="L54" s="997"/>
    </row>
    <row r="55" spans="2:13" x14ac:dyDescent="0.25">
      <c r="B55" s="980"/>
      <c r="C55" s="981"/>
      <c r="D55" s="981"/>
      <c r="E55" s="981"/>
      <c r="F55" s="981"/>
      <c r="G55" s="982"/>
      <c r="H55" s="980"/>
      <c r="I55" s="981"/>
      <c r="J55" s="981"/>
      <c r="K55" s="981"/>
      <c r="L55" s="982"/>
    </row>
    <row r="56" spans="2:13" x14ac:dyDescent="0.25">
      <c r="B56" s="980"/>
      <c r="C56" s="981"/>
      <c r="D56" s="981"/>
      <c r="E56" s="981"/>
      <c r="F56" s="981"/>
      <c r="G56" s="982"/>
      <c r="H56" s="980"/>
      <c r="I56" s="981"/>
      <c r="J56" s="981"/>
      <c r="K56" s="981"/>
      <c r="L56" s="982"/>
    </row>
    <row r="57" spans="2:13" x14ac:dyDescent="0.25">
      <c r="B57" s="980"/>
      <c r="C57" s="981"/>
      <c r="D57" s="981"/>
      <c r="E57" s="981"/>
      <c r="F57" s="981"/>
      <c r="G57" s="982"/>
      <c r="H57" s="980"/>
      <c r="I57" s="981"/>
      <c r="J57" s="981"/>
      <c r="K57" s="981"/>
      <c r="L57" s="982"/>
    </row>
    <row r="58" spans="2:13" x14ac:dyDescent="0.25">
      <c r="B58" s="980"/>
      <c r="C58" s="981"/>
      <c r="D58" s="981"/>
      <c r="E58" s="981"/>
      <c r="F58" s="981"/>
      <c r="G58" s="982"/>
      <c r="H58" s="980"/>
      <c r="I58" s="981"/>
      <c r="J58" s="981"/>
      <c r="K58" s="981"/>
      <c r="L58" s="982"/>
    </row>
    <row r="59" spans="2:13" x14ac:dyDescent="0.25">
      <c r="B59" s="980"/>
      <c r="C59" s="981"/>
      <c r="D59" s="981"/>
      <c r="E59" s="981"/>
      <c r="F59" s="981"/>
      <c r="G59" s="982"/>
      <c r="H59" s="980"/>
      <c r="I59" s="981"/>
      <c r="J59" s="981"/>
      <c r="K59" s="981"/>
      <c r="L59" s="982"/>
    </row>
    <row r="60" spans="2:13" x14ac:dyDescent="0.25">
      <c r="B60" s="980"/>
      <c r="C60" s="981"/>
      <c r="D60" s="981"/>
      <c r="E60" s="981"/>
      <c r="F60" s="981"/>
      <c r="G60" s="982"/>
      <c r="H60" s="980"/>
      <c r="I60" s="981"/>
      <c r="J60" s="981"/>
      <c r="K60" s="981"/>
      <c r="L60" s="982"/>
    </row>
    <row r="61" spans="2:13" x14ac:dyDescent="0.25">
      <c r="B61" s="980"/>
      <c r="C61" s="981"/>
      <c r="D61" s="981"/>
      <c r="E61" s="981"/>
      <c r="F61" s="981"/>
      <c r="G61" s="982"/>
      <c r="H61" s="980"/>
      <c r="I61" s="981"/>
      <c r="J61" s="981"/>
      <c r="K61" s="981"/>
      <c r="L61" s="982"/>
    </row>
    <row r="62" spans="2:13" x14ac:dyDescent="0.25">
      <c r="B62" s="980"/>
      <c r="C62" s="981"/>
      <c r="D62" s="981"/>
      <c r="E62" s="981"/>
      <c r="F62" s="981"/>
      <c r="G62" s="982"/>
      <c r="H62" s="980"/>
      <c r="I62" s="981"/>
      <c r="J62" s="981"/>
      <c r="K62" s="981"/>
      <c r="L62" s="982"/>
    </row>
    <row r="63" spans="2:13" x14ac:dyDescent="0.25">
      <c r="B63" s="980"/>
      <c r="C63" s="981"/>
      <c r="D63" s="981"/>
      <c r="E63" s="981"/>
      <c r="F63" s="981"/>
      <c r="G63" s="982"/>
      <c r="H63" s="980"/>
      <c r="I63" s="981"/>
      <c r="J63" s="981"/>
      <c r="K63" s="981"/>
      <c r="L63" s="982"/>
    </row>
    <row r="64" spans="2:13" x14ac:dyDescent="0.25">
      <c r="B64" s="980"/>
      <c r="C64" s="981"/>
      <c r="D64" s="981"/>
      <c r="E64" s="981"/>
      <c r="F64" s="981"/>
      <c r="G64" s="982"/>
      <c r="H64" s="980"/>
      <c r="I64" s="981"/>
      <c r="J64" s="981"/>
      <c r="K64" s="981"/>
      <c r="L64" s="982"/>
    </row>
    <row r="65" spans="2:13" x14ac:dyDescent="0.25">
      <c r="B65" s="980"/>
      <c r="C65" s="981"/>
      <c r="D65" s="981"/>
      <c r="E65" s="981"/>
      <c r="F65" s="981"/>
      <c r="G65" s="982"/>
      <c r="H65" s="980"/>
      <c r="I65" s="981"/>
      <c r="J65" s="981"/>
      <c r="K65" s="981"/>
      <c r="L65" s="982"/>
    </row>
    <row r="66" spans="2:13" x14ac:dyDescent="0.25">
      <c r="B66" s="980"/>
      <c r="C66" s="981"/>
      <c r="D66" s="981"/>
      <c r="E66" s="981"/>
      <c r="F66" s="981"/>
      <c r="G66" s="982"/>
      <c r="H66" s="980"/>
      <c r="I66" s="981"/>
      <c r="J66" s="981"/>
      <c r="K66" s="981"/>
      <c r="L66" s="982"/>
    </row>
    <row r="67" spans="2:13" ht="15.75" thickBot="1" x14ac:dyDescent="0.3">
      <c r="B67" s="1075"/>
      <c r="C67" s="1076"/>
      <c r="D67" s="1076"/>
      <c r="E67" s="1076"/>
      <c r="F67" s="1076"/>
      <c r="G67" s="1077"/>
      <c r="H67" s="1075"/>
      <c r="I67" s="1076"/>
      <c r="J67" s="1076"/>
      <c r="K67" s="1076"/>
      <c r="L67" s="1077"/>
    </row>
    <row r="68" spans="2:13" ht="25.5" customHeight="1" x14ac:dyDescent="0.25">
      <c r="B68" s="1078" t="s">
        <v>1151</v>
      </c>
      <c r="C68" s="1079"/>
      <c r="D68" s="1079"/>
      <c r="E68" s="1079"/>
      <c r="F68" s="1079"/>
      <c r="G68" s="1080"/>
      <c r="H68" s="1087" t="s">
        <v>1152</v>
      </c>
      <c r="I68" s="1088"/>
      <c r="J68" s="1088"/>
      <c r="K68" s="1088"/>
      <c r="L68" s="1088"/>
      <c r="M68" s="1011"/>
    </row>
    <row r="69" spans="2:13" ht="23.25" customHeight="1" thickBot="1" x14ac:dyDescent="0.3">
      <c r="B69" s="1081"/>
      <c r="C69" s="1082"/>
      <c r="D69" s="1082"/>
      <c r="E69" s="1082"/>
      <c r="F69" s="1082"/>
      <c r="G69" s="1083"/>
      <c r="H69" s="1089"/>
      <c r="I69" s="1011"/>
      <c r="J69" s="1011"/>
      <c r="K69" s="1011"/>
      <c r="L69" s="1011"/>
      <c r="M69" s="1011"/>
    </row>
    <row r="70" spans="2:13" ht="15.75" customHeight="1" x14ac:dyDescent="0.25">
      <c r="B70" s="1090"/>
      <c r="C70" s="1091"/>
      <c r="D70" s="1091"/>
      <c r="E70" s="1091"/>
      <c r="F70" s="1091"/>
      <c r="G70" s="1092"/>
      <c r="H70" s="1090"/>
      <c r="I70" s="1091"/>
      <c r="J70" s="1091"/>
      <c r="K70" s="1091"/>
      <c r="L70" s="1092"/>
    </row>
    <row r="71" spans="2:13" x14ac:dyDescent="0.25">
      <c r="B71" s="1093"/>
      <c r="C71" s="1094"/>
      <c r="D71" s="1094"/>
      <c r="E71" s="1094"/>
      <c r="F71" s="1094"/>
      <c r="G71" s="1095"/>
      <c r="H71" s="1093"/>
      <c r="I71" s="1094"/>
      <c r="J71" s="1094"/>
      <c r="K71" s="1094"/>
      <c r="L71" s="1095"/>
    </row>
    <row r="72" spans="2:13" x14ac:dyDescent="0.25">
      <c r="B72" s="1093"/>
      <c r="C72" s="1094"/>
      <c r="D72" s="1094"/>
      <c r="E72" s="1094"/>
      <c r="F72" s="1094"/>
      <c r="G72" s="1095"/>
      <c r="H72" s="1093"/>
      <c r="I72" s="1094"/>
      <c r="J72" s="1094"/>
      <c r="K72" s="1094"/>
      <c r="L72" s="1095"/>
    </row>
    <row r="73" spans="2:13" x14ac:dyDescent="0.25">
      <c r="B73" s="1093"/>
      <c r="C73" s="1094"/>
      <c r="D73" s="1094"/>
      <c r="E73" s="1094"/>
      <c r="F73" s="1094"/>
      <c r="G73" s="1095"/>
      <c r="H73" s="1093"/>
      <c r="I73" s="1094"/>
      <c r="J73" s="1094"/>
      <c r="K73" s="1094"/>
      <c r="L73" s="1095"/>
    </row>
    <row r="74" spans="2:13" x14ac:dyDescent="0.25">
      <c r="B74" s="1093"/>
      <c r="C74" s="1094"/>
      <c r="D74" s="1094"/>
      <c r="E74" s="1094"/>
      <c r="F74" s="1094"/>
      <c r="G74" s="1095"/>
      <c r="H74" s="1093"/>
      <c r="I74" s="1094"/>
      <c r="J74" s="1094"/>
      <c r="K74" s="1094"/>
      <c r="L74" s="1095"/>
    </row>
    <row r="75" spans="2:13" x14ac:dyDescent="0.25">
      <c r="B75" s="1093"/>
      <c r="C75" s="1094"/>
      <c r="D75" s="1094"/>
      <c r="E75" s="1094"/>
      <c r="F75" s="1094"/>
      <c r="G75" s="1095"/>
      <c r="H75" s="1093"/>
      <c r="I75" s="1094"/>
      <c r="J75" s="1094"/>
      <c r="K75" s="1094"/>
      <c r="L75" s="1095"/>
    </row>
    <row r="76" spans="2:13" x14ac:dyDescent="0.25">
      <c r="B76" s="1093"/>
      <c r="C76" s="1094"/>
      <c r="D76" s="1094"/>
      <c r="E76" s="1094"/>
      <c r="F76" s="1094"/>
      <c r="G76" s="1095"/>
      <c r="H76" s="1093"/>
      <c r="I76" s="1094"/>
      <c r="J76" s="1094"/>
      <c r="K76" s="1094"/>
      <c r="L76" s="1095"/>
    </row>
    <row r="77" spans="2:13" x14ac:dyDescent="0.25">
      <c r="B77" s="1093"/>
      <c r="C77" s="1094"/>
      <c r="D77" s="1094"/>
      <c r="E77" s="1094"/>
      <c r="F77" s="1094"/>
      <c r="G77" s="1095"/>
      <c r="H77" s="1093"/>
      <c r="I77" s="1094"/>
      <c r="J77" s="1094"/>
      <c r="K77" s="1094"/>
      <c r="L77" s="1095"/>
    </row>
    <row r="78" spans="2:13" x14ac:dyDescent="0.25">
      <c r="B78" s="1093"/>
      <c r="C78" s="1094"/>
      <c r="D78" s="1094"/>
      <c r="E78" s="1094"/>
      <c r="F78" s="1094"/>
      <c r="G78" s="1095"/>
      <c r="H78" s="1093"/>
      <c r="I78" s="1094"/>
      <c r="J78" s="1094"/>
      <c r="K78" s="1094"/>
      <c r="L78" s="1095"/>
    </row>
    <row r="79" spans="2:13" x14ac:dyDescent="0.25">
      <c r="B79" s="1093"/>
      <c r="C79" s="1094"/>
      <c r="D79" s="1094"/>
      <c r="E79" s="1094"/>
      <c r="F79" s="1094"/>
      <c r="G79" s="1095"/>
      <c r="H79" s="1093"/>
      <c r="I79" s="1094"/>
      <c r="J79" s="1094"/>
      <c r="K79" s="1094"/>
      <c r="L79" s="1095"/>
    </row>
    <row r="80" spans="2:13" x14ac:dyDescent="0.25">
      <c r="B80" s="1093"/>
      <c r="C80" s="1094"/>
      <c r="D80" s="1094"/>
      <c r="E80" s="1094"/>
      <c r="F80" s="1094"/>
      <c r="G80" s="1095"/>
      <c r="H80" s="1093"/>
      <c r="I80" s="1094"/>
      <c r="J80" s="1094"/>
      <c r="K80" s="1094"/>
      <c r="L80" s="1095"/>
    </row>
    <row r="81" spans="2:12" x14ac:dyDescent="0.25">
      <c r="B81" s="1093"/>
      <c r="C81" s="1094"/>
      <c r="D81" s="1094"/>
      <c r="E81" s="1094"/>
      <c r="F81" s="1094"/>
      <c r="G81" s="1095"/>
      <c r="H81" s="1093"/>
      <c r="I81" s="1094"/>
      <c r="J81" s="1094"/>
      <c r="K81" s="1094"/>
      <c r="L81" s="1095"/>
    </row>
    <row r="82" spans="2:12" x14ac:dyDescent="0.25">
      <c r="B82" s="1093"/>
      <c r="C82" s="1094"/>
      <c r="D82" s="1094"/>
      <c r="E82" s="1094"/>
      <c r="F82" s="1094"/>
      <c r="G82" s="1095"/>
      <c r="H82" s="1093"/>
      <c r="I82" s="1094"/>
      <c r="J82" s="1094"/>
      <c r="K82" s="1094"/>
      <c r="L82" s="1095"/>
    </row>
    <row r="83" spans="2:12" ht="15.75" thickBot="1" x14ac:dyDescent="0.3">
      <c r="B83" s="1096"/>
      <c r="C83" s="1097"/>
      <c r="D83" s="1097"/>
      <c r="E83" s="1097"/>
      <c r="F83" s="1097"/>
      <c r="G83" s="1098"/>
      <c r="H83" s="1096"/>
      <c r="I83" s="1097"/>
      <c r="J83" s="1097"/>
      <c r="K83" s="1097"/>
      <c r="L83" s="1098"/>
    </row>
    <row r="84" spans="2:12" x14ac:dyDescent="0.25">
      <c r="B84" s="1019" t="s">
        <v>1153</v>
      </c>
      <c r="C84" s="1017"/>
      <c r="D84" s="1017"/>
      <c r="E84" s="1017"/>
      <c r="F84" s="1017"/>
      <c r="G84" s="1018"/>
      <c r="H84" s="1089" t="s">
        <v>1154</v>
      </c>
      <c r="I84" s="1011"/>
      <c r="J84" s="1011"/>
      <c r="K84" s="1011"/>
      <c r="L84" s="1011"/>
    </row>
    <row r="85" spans="2:12" ht="30" customHeight="1" thickBot="1" x14ac:dyDescent="0.3">
      <c r="B85" s="1013"/>
      <c r="C85" s="1014"/>
      <c r="D85" s="1014"/>
      <c r="E85" s="1014"/>
      <c r="F85" s="1014"/>
      <c r="G85" s="1015"/>
      <c r="H85" s="1089"/>
      <c r="I85" s="1011"/>
      <c r="J85" s="1011"/>
      <c r="K85" s="1011"/>
      <c r="L85" s="1011"/>
    </row>
    <row r="86" spans="2:12" ht="15.75" customHeight="1" x14ac:dyDescent="0.25">
      <c r="B86" s="1090"/>
      <c r="C86" s="1091"/>
      <c r="D86" s="1091"/>
      <c r="E86" s="1091"/>
      <c r="F86" s="1091"/>
      <c r="G86" s="1092"/>
      <c r="H86" s="1090"/>
      <c r="I86" s="1091"/>
      <c r="J86" s="1091"/>
      <c r="K86" s="1091"/>
      <c r="L86" s="1092"/>
    </row>
    <row r="87" spans="2:12" x14ac:dyDescent="0.25">
      <c r="B87" s="1093"/>
      <c r="C87" s="1094"/>
      <c r="D87" s="1094"/>
      <c r="E87" s="1094"/>
      <c r="F87" s="1094"/>
      <c r="G87" s="1095"/>
      <c r="H87" s="1093"/>
      <c r="I87" s="1094"/>
      <c r="J87" s="1094"/>
      <c r="K87" s="1094"/>
      <c r="L87" s="1095"/>
    </row>
    <row r="88" spans="2:12" x14ac:dyDescent="0.25">
      <c r="B88" s="1093"/>
      <c r="C88" s="1094"/>
      <c r="D88" s="1094"/>
      <c r="E88" s="1094"/>
      <c r="F88" s="1094"/>
      <c r="G88" s="1095"/>
      <c r="H88" s="1093"/>
      <c r="I88" s="1094"/>
      <c r="J88" s="1094"/>
      <c r="K88" s="1094"/>
      <c r="L88" s="1095"/>
    </row>
    <row r="89" spans="2:12" x14ac:dyDescent="0.25">
      <c r="B89" s="1093"/>
      <c r="C89" s="1094"/>
      <c r="D89" s="1094"/>
      <c r="E89" s="1094"/>
      <c r="F89" s="1094"/>
      <c r="G89" s="1095"/>
      <c r="H89" s="1093"/>
      <c r="I89" s="1094"/>
      <c r="J89" s="1094"/>
      <c r="K89" s="1094"/>
      <c r="L89" s="1095"/>
    </row>
    <row r="90" spans="2:12" x14ac:dyDescent="0.25">
      <c r="B90" s="1093"/>
      <c r="C90" s="1094"/>
      <c r="D90" s="1094"/>
      <c r="E90" s="1094"/>
      <c r="F90" s="1094"/>
      <c r="G90" s="1095"/>
      <c r="H90" s="1093"/>
      <c r="I90" s="1094"/>
      <c r="J90" s="1094"/>
      <c r="K90" s="1094"/>
      <c r="L90" s="1095"/>
    </row>
    <row r="91" spans="2:12" x14ac:dyDescent="0.25">
      <c r="B91" s="1093"/>
      <c r="C91" s="1094"/>
      <c r="D91" s="1094"/>
      <c r="E91" s="1094"/>
      <c r="F91" s="1094"/>
      <c r="G91" s="1095"/>
      <c r="H91" s="1093"/>
      <c r="I91" s="1094"/>
      <c r="J91" s="1094"/>
      <c r="K91" s="1094"/>
      <c r="L91" s="1095"/>
    </row>
    <row r="92" spans="2:12" x14ac:dyDescent="0.25">
      <c r="B92" s="1093"/>
      <c r="C92" s="1094"/>
      <c r="D92" s="1094"/>
      <c r="E92" s="1094"/>
      <c r="F92" s="1094"/>
      <c r="G92" s="1095"/>
      <c r="H92" s="1093"/>
      <c r="I92" s="1094"/>
      <c r="J92" s="1094"/>
      <c r="K92" s="1094"/>
      <c r="L92" s="1095"/>
    </row>
    <row r="93" spans="2:12" x14ac:dyDescent="0.25">
      <c r="B93" s="1093"/>
      <c r="C93" s="1094"/>
      <c r="D93" s="1094"/>
      <c r="E93" s="1094"/>
      <c r="F93" s="1094"/>
      <c r="G93" s="1095"/>
      <c r="H93" s="1093"/>
      <c r="I93" s="1094"/>
      <c r="J93" s="1094"/>
      <c r="K93" s="1094"/>
      <c r="L93" s="1095"/>
    </row>
    <row r="94" spans="2:12" x14ac:dyDescent="0.25">
      <c r="B94" s="1093"/>
      <c r="C94" s="1094"/>
      <c r="D94" s="1094"/>
      <c r="E94" s="1094"/>
      <c r="F94" s="1094"/>
      <c r="G94" s="1095"/>
      <c r="H94" s="1093"/>
      <c r="I94" s="1094"/>
      <c r="J94" s="1094"/>
      <c r="K94" s="1094"/>
      <c r="L94" s="1095"/>
    </row>
    <row r="95" spans="2:12" x14ac:dyDescent="0.25">
      <c r="B95" s="1093"/>
      <c r="C95" s="1094"/>
      <c r="D95" s="1094"/>
      <c r="E95" s="1094"/>
      <c r="F95" s="1094"/>
      <c r="G95" s="1095"/>
      <c r="H95" s="1093"/>
      <c r="I95" s="1094"/>
      <c r="J95" s="1094"/>
      <c r="K95" s="1094"/>
      <c r="L95" s="1095"/>
    </row>
    <row r="96" spans="2:12" x14ac:dyDescent="0.25">
      <c r="B96" s="1093"/>
      <c r="C96" s="1094"/>
      <c r="D96" s="1094"/>
      <c r="E96" s="1094"/>
      <c r="F96" s="1094"/>
      <c r="G96" s="1095"/>
      <c r="H96" s="1093"/>
      <c r="I96" s="1094"/>
      <c r="J96" s="1094"/>
      <c r="K96" s="1094"/>
      <c r="L96" s="1095"/>
    </row>
    <row r="97" spans="2:12" x14ac:dyDescent="0.25">
      <c r="B97" s="1093"/>
      <c r="C97" s="1094"/>
      <c r="D97" s="1094"/>
      <c r="E97" s="1094"/>
      <c r="F97" s="1094"/>
      <c r="G97" s="1095"/>
      <c r="H97" s="1093"/>
      <c r="I97" s="1094"/>
      <c r="J97" s="1094"/>
      <c r="K97" s="1094"/>
      <c r="L97" s="1095"/>
    </row>
    <row r="98" spans="2:12" x14ac:dyDescent="0.25">
      <c r="B98" s="1093"/>
      <c r="C98" s="1094"/>
      <c r="D98" s="1094"/>
      <c r="E98" s="1094"/>
      <c r="F98" s="1094"/>
      <c r="G98" s="1095"/>
      <c r="H98" s="1093"/>
      <c r="I98" s="1094"/>
      <c r="J98" s="1094"/>
      <c r="K98" s="1094"/>
      <c r="L98" s="1095"/>
    </row>
    <row r="99" spans="2:12" ht="15.75" thickBot="1" x14ac:dyDescent="0.3">
      <c r="B99" s="1096"/>
      <c r="C99" s="1097"/>
      <c r="D99" s="1097"/>
      <c r="E99" s="1097"/>
      <c r="F99" s="1097"/>
      <c r="G99" s="1098"/>
      <c r="H99" s="1096"/>
      <c r="I99" s="1097"/>
      <c r="J99" s="1097"/>
      <c r="K99" s="1097"/>
      <c r="L99" s="1098"/>
    </row>
    <row r="100" spans="2:12" x14ac:dyDescent="0.25">
      <c r="B100" s="1019" t="s">
        <v>1155</v>
      </c>
      <c r="C100" s="1017"/>
      <c r="D100" s="1017"/>
      <c r="E100" s="1017"/>
      <c r="F100" s="1017"/>
      <c r="G100" s="1018"/>
      <c r="H100" s="1089" t="s">
        <v>1156</v>
      </c>
      <c r="I100" s="1011"/>
      <c r="J100" s="1011"/>
      <c r="K100" s="1011"/>
      <c r="L100" s="1011"/>
    </row>
    <row r="101" spans="2:12" ht="30" customHeight="1" thickBot="1" x14ac:dyDescent="0.3">
      <c r="B101" s="1013"/>
      <c r="C101" s="1014"/>
      <c r="D101" s="1014"/>
      <c r="E101" s="1014"/>
      <c r="F101" s="1014"/>
      <c r="G101" s="1015"/>
      <c r="H101" s="1089"/>
      <c r="I101" s="1011"/>
      <c r="J101" s="1011"/>
      <c r="K101" s="1011"/>
      <c r="L101" s="1011"/>
    </row>
    <row r="102" spans="2:12" ht="15.75" customHeight="1" x14ac:dyDescent="0.25">
      <c r="B102" s="1090"/>
      <c r="C102" s="1091"/>
      <c r="D102" s="1091"/>
      <c r="E102" s="1091"/>
      <c r="F102" s="1091"/>
      <c r="G102" s="1092"/>
      <c r="H102" s="1090"/>
      <c r="I102" s="1091"/>
      <c r="J102" s="1091"/>
      <c r="K102" s="1091"/>
      <c r="L102" s="1092"/>
    </row>
    <row r="103" spans="2:12" x14ac:dyDescent="0.25">
      <c r="B103" s="1093"/>
      <c r="C103" s="1094"/>
      <c r="D103" s="1094"/>
      <c r="E103" s="1094"/>
      <c r="F103" s="1094"/>
      <c r="G103" s="1095"/>
      <c r="H103" s="1093"/>
      <c r="I103" s="1094"/>
      <c r="J103" s="1094"/>
      <c r="K103" s="1094"/>
      <c r="L103" s="1095"/>
    </row>
    <row r="104" spans="2:12" x14ac:dyDescent="0.25">
      <c r="B104" s="1093"/>
      <c r="C104" s="1094"/>
      <c r="D104" s="1094"/>
      <c r="E104" s="1094"/>
      <c r="F104" s="1094"/>
      <c r="G104" s="1095"/>
      <c r="H104" s="1093"/>
      <c r="I104" s="1094"/>
      <c r="J104" s="1094"/>
      <c r="K104" s="1094"/>
      <c r="L104" s="1095"/>
    </row>
    <row r="105" spans="2:12" x14ac:dyDescent="0.25">
      <c r="B105" s="1093"/>
      <c r="C105" s="1094"/>
      <c r="D105" s="1094"/>
      <c r="E105" s="1094"/>
      <c r="F105" s="1094"/>
      <c r="G105" s="1095"/>
      <c r="H105" s="1093"/>
      <c r="I105" s="1094"/>
      <c r="J105" s="1094"/>
      <c r="K105" s="1094"/>
      <c r="L105" s="1095"/>
    </row>
    <row r="106" spans="2:12" x14ac:dyDescent="0.25">
      <c r="B106" s="1093"/>
      <c r="C106" s="1094"/>
      <c r="D106" s="1094"/>
      <c r="E106" s="1094"/>
      <c r="F106" s="1094"/>
      <c r="G106" s="1095"/>
      <c r="H106" s="1093"/>
      <c r="I106" s="1094"/>
      <c r="J106" s="1094"/>
      <c r="K106" s="1094"/>
      <c r="L106" s="1095"/>
    </row>
    <row r="107" spans="2:12" x14ac:dyDescent="0.25">
      <c r="B107" s="1093"/>
      <c r="C107" s="1094"/>
      <c r="D107" s="1094"/>
      <c r="E107" s="1094"/>
      <c r="F107" s="1094"/>
      <c r="G107" s="1095"/>
      <c r="H107" s="1093"/>
      <c r="I107" s="1094"/>
      <c r="J107" s="1094"/>
      <c r="K107" s="1094"/>
      <c r="L107" s="1095"/>
    </row>
    <row r="108" spans="2:12" x14ac:dyDescent="0.25">
      <c r="B108" s="1093"/>
      <c r="C108" s="1094"/>
      <c r="D108" s="1094"/>
      <c r="E108" s="1094"/>
      <c r="F108" s="1094"/>
      <c r="G108" s="1095"/>
      <c r="H108" s="1093"/>
      <c r="I108" s="1094"/>
      <c r="J108" s="1094"/>
      <c r="K108" s="1094"/>
      <c r="L108" s="1095"/>
    </row>
    <row r="109" spans="2:12" x14ac:dyDescent="0.25">
      <c r="B109" s="1093"/>
      <c r="C109" s="1094"/>
      <c r="D109" s="1094"/>
      <c r="E109" s="1094"/>
      <c r="F109" s="1094"/>
      <c r="G109" s="1095"/>
      <c r="H109" s="1093"/>
      <c r="I109" s="1094"/>
      <c r="J109" s="1094"/>
      <c r="K109" s="1094"/>
      <c r="L109" s="1095"/>
    </row>
    <row r="110" spans="2:12" x14ac:dyDescent="0.25">
      <c r="B110" s="1093"/>
      <c r="C110" s="1094"/>
      <c r="D110" s="1094"/>
      <c r="E110" s="1094"/>
      <c r="F110" s="1094"/>
      <c r="G110" s="1095"/>
      <c r="H110" s="1093"/>
      <c r="I110" s="1094"/>
      <c r="J110" s="1094"/>
      <c r="K110" s="1094"/>
      <c r="L110" s="1095"/>
    </row>
    <row r="111" spans="2:12" x14ac:dyDescent="0.25">
      <c r="B111" s="1093"/>
      <c r="C111" s="1094"/>
      <c r="D111" s="1094"/>
      <c r="E111" s="1094"/>
      <c r="F111" s="1094"/>
      <c r="G111" s="1095"/>
      <c r="H111" s="1093"/>
      <c r="I111" s="1094"/>
      <c r="J111" s="1094"/>
      <c r="K111" s="1094"/>
      <c r="L111" s="1095"/>
    </row>
    <row r="112" spans="2:12" x14ac:dyDescent="0.25">
      <c r="B112" s="1093"/>
      <c r="C112" s="1094"/>
      <c r="D112" s="1094"/>
      <c r="E112" s="1094"/>
      <c r="F112" s="1094"/>
      <c r="G112" s="1095"/>
      <c r="H112" s="1093"/>
      <c r="I112" s="1094"/>
      <c r="J112" s="1094"/>
      <c r="K112" s="1094"/>
      <c r="L112" s="1095"/>
    </row>
    <row r="113" spans="2:12" x14ac:dyDescent="0.25">
      <c r="B113" s="1093"/>
      <c r="C113" s="1094"/>
      <c r="D113" s="1094"/>
      <c r="E113" s="1094"/>
      <c r="F113" s="1094"/>
      <c r="G113" s="1095"/>
      <c r="H113" s="1093"/>
      <c r="I113" s="1094"/>
      <c r="J113" s="1094"/>
      <c r="K113" s="1094"/>
      <c r="L113" s="1095"/>
    </row>
    <row r="114" spans="2:12" x14ac:dyDescent="0.25">
      <c r="B114" s="1093"/>
      <c r="C114" s="1094"/>
      <c r="D114" s="1094"/>
      <c r="E114" s="1094"/>
      <c r="F114" s="1094"/>
      <c r="G114" s="1095"/>
      <c r="H114" s="1093"/>
      <c r="I114" s="1094"/>
      <c r="J114" s="1094"/>
      <c r="K114" s="1094"/>
      <c r="L114" s="1095"/>
    </row>
    <row r="115" spans="2:12" ht="15.75" thickBot="1" x14ac:dyDescent="0.3">
      <c r="B115" s="1096"/>
      <c r="C115" s="1097"/>
      <c r="D115" s="1097"/>
      <c r="E115" s="1097"/>
      <c r="F115" s="1097"/>
      <c r="G115" s="1098"/>
      <c r="H115" s="1096"/>
      <c r="I115" s="1097"/>
      <c r="J115" s="1097"/>
      <c r="K115" s="1097"/>
      <c r="L115" s="1098"/>
    </row>
    <row r="116" spans="2:12" x14ac:dyDescent="0.25">
      <c r="B116" s="1019" t="s">
        <v>1157</v>
      </c>
      <c r="C116" s="1017"/>
      <c r="D116" s="1017"/>
      <c r="E116" s="1017"/>
      <c r="F116" s="1017"/>
      <c r="G116" s="1018"/>
      <c r="H116" s="1089" t="s">
        <v>1158</v>
      </c>
      <c r="I116" s="1011"/>
      <c r="J116" s="1011"/>
      <c r="K116" s="1011"/>
      <c r="L116" s="1011"/>
    </row>
    <row r="117" spans="2:12" ht="30" customHeight="1" thickBot="1" x14ac:dyDescent="0.3">
      <c r="B117" s="1013"/>
      <c r="C117" s="1014"/>
      <c r="D117" s="1014"/>
      <c r="E117" s="1014"/>
      <c r="F117" s="1014"/>
      <c r="G117" s="1015"/>
      <c r="H117" s="1089"/>
      <c r="I117" s="1011"/>
      <c r="J117" s="1011"/>
      <c r="K117" s="1011"/>
      <c r="L117" s="1011"/>
    </row>
    <row r="118" spans="2:12" ht="15.75" customHeight="1" x14ac:dyDescent="0.25">
      <c r="B118" s="1090"/>
      <c r="C118" s="1091"/>
      <c r="D118" s="1091"/>
      <c r="E118" s="1091"/>
      <c r="F118" s="1091"/>
      <c r="G118" s="1092"/>
      <c r="H118" s="1090"/>
      <c r="I118" s="1091"/>
      <c r="J118" s="1091"/>
      <c r="K118" s="1091"/>
      <c r="L118" s="1092"/>
    </row>
    <row r="119" spans="2:12" x14ac:dyDescent="0.25">
      <c r="B119" s="1093"/>
      <c r="C119" s="1094"/>
      <c r="D119" s="1094"/>
      <c r="E119" s="1094"/>
      <c r="F119" s="1094"/>
      <c r="G119" s="1095"/>
      <c r="H119" s="1093"/>
      <c r="I119" s="1094"/>
      <c r="J119" s="1094"/>
      <c r="K119" s="1094"/>
      <c r="L119" s="1095"/>
    </row>
    <row r="120" spans="2:12" x14ac:dyDescent="0.25">
      <c r="B120" s="1093"/>
      <c r="C120" s="1094"/>
      <c r="D120" s="1094"/>
      <c r="E120" s="1094"/>
      <c r="F120" s="1094"/>
      <c r="G120" s="1095"/>
      <c r="H120" s="1093"/>
      <c r="I120" s="1094"/>
      <c r="J120" s="1094"/>
      <c r="K120" s="1094"/>
      <c r="L120" s="1095"/>
    </row>
    <row r="121" spans="2:12" x14ac:dyDescent="0.25">
      <c r="B121" s="1093"/>
      <c r="C121" s="1094"/>
      <c r="D121" s="1094"/>
      <c r="E121" s="1094"/>
      <c r="F121" s="1094"/>
      <c r="G121" s="1095"/>
      <c r="H121" s="1093"/>
      <c r="I121" s="1094"/>
      <c r="J121" s="1094"/>
      <c r="K121" s="1094"/>
      <c r="L121" s="1095"/>
    </row>
    <row r="122" spans="2:12" x14ac:dyDescent="0.25">
      <c r="B122" s="1093"/>
      <c r="C122" s="1094"/>
      <c r="D122" s="1094"/>
      <c r="E122" s="1094"/>
      <c r="F122" s="1094"/>
      <c r="G122" s="1095"/>
      <c r="H122" s="1093"/>
      <c r="I122" s="1094"/>
      <c r="J122" s="1094"/>
      <c r="K122" s="1094"/>
      <c r="L122" s="1095"/>
    </row>
    <row r="123" spans="2:12" x14ac:dyDescent="0.25">
      <c r="B123" s="1093"/>
      <c r="C123" s="1094"/>
      <c r="D123" s="1094"/>
      <c r="E123" s="1094"/>
      <c r="F123" s="1094"/>
      <c r="G123" s="1095"/>
      <c r="H123" s="1093"/>
      <c r="I123" s="1094"/>
      <c r="J123" s="1094"/>
      <c r="K123" s="1094"/>
      <c r="L123" s="1095"/>
    </row>
    <row r="124" spans="2:12" x14ac:dyDescent="0.25">
      <c r="B124" s="1093"/>
      <c r="C124" s="1094"/>
      <c r="D124" s="1094"/>
      <c r="E124" s="1094"/>
      <c r="F124" s="1094"/>
      <c r="G124" s="1095"/>
      <c r="H124" s="1093"/>
      <c r="I124" s="1094"/>
      <c r="J124" s="1094"/>
      <c r="K124" s="1094"/>
      <c r="L124" s="1095"/>
    </row>
    <row r="125" spans="2:12" x14ac:dyDescent="0.25">
      <c r="B125" s="1093"/>
      <c r="C125" s="1094"/>
      <c r="D125" s="1094"/>
      <c r="E125" s="1094"/>
      <c r="F125" s="1094"/>
      <c r="G125" s="1095"/>
      <c r="H125" s="1093"/>
      <c r="I125" s="1094"/>
      <c r="J125" s="1094"/>
      <c r="K125" s="1094"/>
      <c r="L125" s="1095"/>
    </row>
    <row r="126" spans="2:12" x14ac:dyDescent="0.25">
      <c r="B126" s="1093"/>
      <c r="C126" s="1094"/>
      <c r="D126" s="1094"/>
      <c r="E126" s="1094"/>
      <c r="F126" s="1094"/>
      <c r="G126" s="1095"/>
      <c r="H126" s="1093"/>
      <c r="I126" s="1094"/>
      <c r="J126" s="1094"/>
      <c r="K126" s="1094"/>
      <c r="L126" s="1095"/>
    </row>
    <row r="127" spans="2:12" x14ac:dyDescent="0.25">
      <c r="B127" s="1093"/>
      <c r="C127" s="1094"/>
      <c r="D127" s="1094"/>
      <c r="E127" s="1094"/>
      <c r="F127" s="1094"/>
      <c r="G127" s="1095"/>
      <c r="H127" s="1093"/>
      <c r="I127" s="1094"/>
      <c r="J127" s="1094"/>
      <c r="K127" s="1094"/>
      <c r="L127" s="1095"/>
    </row>
    <row r="128" spans="2:12" x14ac:dyDescent="0.25">
      <c r="B128" s="1093"/>
      <c r="C128" s="1094"/>
      <c r="D128" s="1094"/>
      <c r="E128" s="1094"/>
      <c r="F128" s="1094"/>
      <c r="G128" s="1095"/>
      <c r="H128" s="1093"/>
      <c r="I128" s="1094"/>
      <c r="J128" s="1094"/>
      <c r="K128" s="1094"/>
      <c r="L128" s="1095"/>
    </row>
    <row r="129" spans="2:12" x14ac:dyDescent="0.25">
      <c r="B129" s="1093"/>
      <c r="C129" s="1094"/>
      <c r="D129" s="1094"/>
      <c r="E129" s="1094"/>
      <c r="F129" s="1094"/>
      <c r="G129" s="1095"/>
      <c r="H129" s="1093"/>
      <c r="I129" s="1094"/>
      <c r="J129" s="1094"/>
      <c r="K129" s="1094"/>
      <c r="L129" s="1095"/>
    </row>
    <row r="130" spans="2:12" x14ac:dyDescent="0.25">
      <c r="B130" s="1093"/>
      <c r="C130" s="1094"/>
      <c r="D130" s="1094"/>
      <c r="E130" s="1094"/>
      <c r="F130" s="1094"/>
      <c r="G130" s="1095"/>
      <c r="H130" s="1093"/>
      <c r="I130" s="1094"/>
      <c r="J130" s="1094"/>
      <c r="K130" s="1094"/>
      <c r="L130" s="1095"/>
    </row>
    <row r="131" spans="2:12" ht="15.75" thickBot="1" x14ac:dyDescent="0.3">
      <c r="B131" s="1096"/>
      <c r="C131" s="1097"/>
      <c r="D131" s="1097"/>
      <c r="E131" s="1097"/>
      <c r="F131" s="1097"/>
      <c r="G131" s="1098"/>
      <c r="H131" s="1096"/>
      <c r="I131" s="1097"/>
      <c r="J131" s="1097"/>
      <c r="K131" s="1097"/>
      <c r="L131" s="1098"/>
    </row>
    <row r="132" spans="2:12" x14ac:dyDescent="0.25">
      <c r="B132" s="1019" t="s">
        <v>1159</v>
      </c>
      <c r="C132" s="1017"/>
      <c r="D132" s="1017"/>
      <c r="E132" s="1017"/>
      <c r="F132" s="1017"/>
      <c r="G132" s="1018"/>
      <c r="H132" s="1089" t="s">
        <v>1160</v>
      </c>
      <c r="I132" s="1011"/>
      <c r="J132" s="1011"/>
      <c r="K132" s="1011"/>
      <c r="L132" s="1011"/>
    </row>
    <row r="133" spans="2:12" ht="30" customHeight="1" thickBot="1" x14ac:dyDescent="0.3">
      <c r="B133" s="1013"/>
      <c r="C133" s="1014"/>
      <c r="D133" s="1014"/>
      <c r="E133" s="1014"/>
      <c r="F133" s="1014"/>
      <c r="G133" s="1015"/>
      <c r="H133" s="1089"/>
      <c r="I133" s="1011"/>
      <c r="J133" s="1011"/>
      <c r="K133" s="1011"/>
      <c r="L133" s="1011"/>
    </row>
    <row r="134" spans="2:12" ht="15.75" customHeight="1" x14ac:dyDescent="0.25">
      <c r="B134" s="1090"/>
      <c r="C134" s="1091"/>
      <c r="D134" s="1091"/>
      <c r="E134" s="1091"/>
      <c r="F134" s="1091"/>
      <c r="G134" s="1092"/>
      <c r="H134" s="1090"/>
      <c r="I134" s="1091"/>
      <c r="J134" s="1091"/>
      <c r="K134" s="1091"/>
      <c r="L134" s="1092"/>
    </row>
    <row r="135" spans="2:12" x14ac:dyDescent="0.25">
      <c r="B135" s="1093"/>
      <c r="C135" s="1094"/>
      <c r="D135" s="1094"/>
      <c r="E135" s="1094"/>
      <c r="F135" s="1094"/>
      <c r="G135" s="1095"/>
      <c r="H135" s="1093"/>
      <c r="I135" s="1094"/>
      <c r="J135" s="1094"/>
      <c r="K135" s="1094"/>
      <c r="L135" s="1095"/>
    </row>
    <row r="136" spans="2:12" x14ac:dyDescent="0.25">
      <c r="B136" s="1093"/>
      <c r="C136" s="1094"/>
      <c r="D136" s="1094"/>
      <c r="E136" s="1094"/>
      <c r="F136" s="1094"/>
      <c r="G136" s="1095"/>
      <c r="H136" s="1093"/>
      <c r="I136" s="1094"/>
      <c r="J136" s="1094"/>
      <c r="K136" s="1094"/>
      <c r="L136" s="1095"/>
    </row>
    <row r="137" spans="2:12" x14ac:dyDescent="0.25">
      <c r="B137" s="1093"/>
      <c r="C137" s="1094"/>
      <c r="D137" s="1094"/>
      <c r="E137" s="1094"/>
      <c r="F137" s="1094"/>
      <c r="G137" s="1095"/>
      <c r="H137" s="1093"/>
      <c r="I137" s="1094"/>
      <c r="J137" s="1094"/>
      <c r="K137" s="1094"/>
      <c r="L137" s="1095"/>
    </row>
    <row r="138" spans="2:12" x14ac:dyDescent="0.25">
      <c r="B138" s="1093"/>
      <c r="C138" s="1094"/>
      <c r="D138" s="1094"/>
      <c r="E138" s="1094"/>
      <c r="F138" s="1094"/>
      <c r="G138" s="1095"/>
      <c r="H138" s="1093"/>
      <c r="I138" s="1094"/>
      <c r="J138" s="1094"/>
      <c r="K138" s="1094"/>
      <c r="L138" s="1095"/>
    </row>
    <row r="139" spans="2:12" x14ac:dyDescent="0.25">
      <c r="B139" s="1093"/>
      <c r="C139" s="1094"/>
      <c r="D139" s="1094"/>
      <c r="E139" s="1094"/>
      <c r="F139" s="1094"/>
      <c r="G139" s="1095"/>
      <c r="H139" s="1093"/>
      <c r="I139" s="1094"/>
      <c r="J139" s="1094"/>
      <c r="K139" s="1094"/>
      <c r="L139" s="1095"/>
    </row>
    <row r="140" spans="2:12" x14ac:dyDescent="0.25">
      <c r="B140" s="1093"/>
      <c r="C140" s="1094"/>
      <c r="D140" s="1094"/>
      <c r="E140" s="1094"/>
      <c r="F140" s="1094"/>
      <c r="G140" s="1095"/>
      <c r="H140" s="1093"/>
      <c r="I140" s="1094"/>
      <c r="J140" s="1094"/>
      <c r="K140" s="1094"/>
      <c r="L140" s="1095"/>
    </row>
    <row r="141" spans="2:12" x14ac:dyDescent="0.25">
      <c r="B141" s="1093"/>
      <c r="C141" s="1094"/>
      <c r="D141" s="1094"/>
      <c r="E141" s="1094"/>
      <c r="F141" s="1094"/>
      <c r="G141" s="1095"/>
      <c r="H141" s="1093"/>
      <c r="I141" s="1094"/>
      <c r="J141" s="1094"/>
      <c r="K141" s="1094"/>
      <c r="L141" s="1095"/>
    </row>
    <row r="142" spans="2:12" x14ac:dyDescent="0.25">
      <c r="B142" s="1093"/>
      <c r="C142" s="1094"/>
      <c r="D142" s="1094"/>
      <c r="E142" s="1094"/>
      <c r="F142" s="1094"/>
      <c r="G142" s="1095"/>
      <c r="H142" s="1093"/>
      <c r="I142" s="1094"/>
      <c r="J142" s="1094"/>
      <c r="K142" s="1094"/>
      <c r="L142" s="1095"/>
    </row>
    <row r="143" spans="2:12" x14ac:dyDescent="0.25">
      <c r="B143" s="1093"/>
      <c r="C143" s="1094"/>
      <c r="D143" s="1094"/>
      <c r="E143" s="1094"/>
      <c r="F143" s="1094"/>
      <c r="G143" s="1095"/>
      <c r="H143" s="1093"/>
      <c r="I143" s="1094"/>
      <c r="J143" s="1094"/>
      <c r="K143" s="1094"/>
      <c r="L143" s="1095"/>
    </row>
    <row r="144" spans="2:12" x14ac:dyDescent="0.25">
      <c r="B144" s="1093"/>
      <c r="C144" s="1094"/>
      <c r="D144" s="1094"/>
      <c r="E144" s="1094"/>
      <c r="F144" s="1094"/>
      <c r="G144" s="1095"/>
      <c r="H144" s="1093"/>
      <c r="I144" s="1094"/>
      <c r="J144" s="1094"/>
      <c r="K144" s="1094"/>
      <c r="L144" s="1095"/>
    </row>
    <row r="145" spans="2:12" x14ac:dyDescent="0.25">
      <c r="B145" s="1093"/>
      <c r="C145" s="1094"/>
      <c r="D145" s="1094"/>
      <c r="E145" s="1094"/>
      <c r="F145" s="1094"/>
      <c r="G145" s="1095"/>
      <c r="H145" s="1093"/>
      <c r="I145" s="1094"/>
      <c r="J145" s="1094"/>
      <c r="K145" s="1094"/>
      <c r="L145" s="1095"/>
    </row>
    <row r="146" spans="2:12" x14ac:dyDescent="0.25">
      <c r="B146" s="1093"/>
      <c r="C146" s="1094"/>
      <c r="D146" s="1094"/>
      <c r="E146" s="1094"/>
      <c r="F146" s="1094"/>
      <c r="G146" s="1095"/>
      <c r="H146" s="1093"/>
      <c r="I146" s="1094"/>
      <c r="J146" s="1094"/>
      <c r="K146" s="1094"/>
      <c r="L146" s="1095"/>
    </row>
    <row r="147" spans="2:12" ht="15.75" thickBot="1" x14ac:dyDescent="0.3">
      <c r="B147" s="1096"/>
      <c r="C147" s="1097"/>
      <c r="D147" s="1097"/>
      <c r="E147" s="1097"/>
      <c r="F147" s="1097"/>
      <c r="G147" s="1098"/>
      <c r="H147" s="1096"/>
      <c r="I147" s="1097"/>
      <c r="J147" s="1097"/>
      <c r="K147" s="1097"/>
      <c r="L147" s="1098"/>
    </row>
    <row r="148" spans="2:12" x14ac:dyDescent="0.25">
      <c r="B148" s="1019" t="s">
        <v>1161</v>
      </c>
      <c r="C148" s="1017"/>
      <c r="D148" s="1017"/>
      <c r="E148" s="1017"/>
      <c r="F148" s="1017"/>
      <c r="G148" s="1018"/>
      <c r="H148" s="1089" t="s">
        <v>1025</v>
      </c>
      <c r="I148" s="1011"/>
      <c r="J148" s="1011"/>
      <c r="K148" s="1011"/>
      <c r="L148" s="1011"/>
    </row>
    <row r="149" spans="2:12" ht="30" customHeight="1" thickBot="1" x14ac:dyDescent="0.3">
      <c r="B149" s="1013"/>
      <c r="C149" s="1014"/>
      <c r="D149" s="1014"/>
      <c r="E149" s="1014"/>
      <c r="F149" s="1014"/>
      <c r="G149" s="1015"/>
      <c r="H149" s="1089"/>
      <c r="I149" s="1011"/>
      <c r="J149" s="1011"/>
      <c r="K149" s="1011"/>
      <c r="L149" s="1011"/>
    </row>
    <row r="150" spans="2:12" ht="15.75" customHeight="1" x14ac:dyDescent="0.25">
      <c r="B150" s="1090"/>
      <c r="C150" s="1091"/>
      <c r="D150" s="1091"/>
      <c r="E150" s="1091"/>
      <c r="F150" s="1091"/>
      <c r="G150" s="1092"/>
      <c r="H150" s="1090"/>
      <c r="I150" s="1091"/>
      <c r="J150" s="1091"/>
      <c r="K150" s="1091"/>
      <c r="L150" s="1092"/>
    </row>
    <row r="151" spans="2:12" x14ac:dyDescent="0.25">
      <c r="B151" s="1093"/>
      <c r="C151" s="1094"/>
      <c r="D151" s="1094"/>
      <c r="E151" s="1094"/>
      <c r="F151" s="1094"/>
      <c r="G151" s="1095"/>
      <c r="H151" s="1093"/>
      <c r="I151" s="1094"/>
      <c r="J151" s="1094"/>
      <c r="K151" s="1094"/>
      <c r="L151" s="1095"/>
    </row>
    <row r="152" spans="2:12" x14ac:dyDescent="0.25">
      <c r="B152" s="1093"/>
      <c r="C152" s="1094"/>
      <c r="D152" s="1094"/>
      <c r="E152" s="1094"/>
      <c r="F152" s="1094"/>
      <c r="G152" s="1095"/>
      <c r="H152" s="1093"/>
      <c r="I152" s="1094"/>
      <c r="J152" s="1094"/>
      <c r="K152" s="1094"/>
      <c r="L152" s="1095"/>
    </row>
    <row r="153" spans="2:12" x14ac:dyDescent="0.25">
      <c r="B153" s="1093"/>
      <c r="C153" s="1094"/>
      <c r="D153" s="1094"/>
      <c r="E153" s="1094"/>
      <c r="F153" s="1094"/>
      <c r="G153" s="1095"/>
      <c r="H153" s="1093"/>
      <c r="I153" s="1094"/>
      <c r="J153" s="1094"/>
      <c r="K153" s="1094"/>
      <c r="L153" s="1095"/>
    </row>
    <row r="154" spans="2:12" x14ac:dyDescent="0.25">
      <c r="B154" s="1093"/>
      <c r="C154" s="1094"/>
      <c r="D154" s="1094"/>
      <c r="E154" s="1094"/>
      <c r="F154" s="1094"/>
      <c r="G154" s="1095"/>
      <c r="H154" s="1093"/>
      <c r="I154" s="1094"/>
      <c r="J154" s="1094"/>
      <c r="K154" s="1094"/>
      <c r="L154" s="1095"/>
    </row>
    <row r="155" spans="2:12" x14ac:dyDescent="0.25">
      <c r="B155" s="1093"/>
      <c r="C155" s="1094"/>
      <c r="D155" s="1094"/>
      <c r="E155" s="1094"/>
      <c r="F155" s="1094"/>
      <c r="G155" s="1095"/>
      <c r="H155" s="1093"/>
      <c r="I155" s="1094"/>
      <c r="J155" s="1094"/>
      <c r="K155" s="1094"/>
      <c r="L155" s="1095"/>
    </row>
    <row r="156" spans="2:12" x14ac:dyDescent="0.25">
      <c r="B156" s="1093"/>
      <c r="C156" s="1094"/>
      <c r="D156" s="1094"/>
      <c r="E156" s="1094"/>
      <c r="F156" s="1094"/>
      <c r="G156" s="1095"/>
      <c r="H156" s="1093"/>
      <c r="I156" s="1094"/>
      <c r="J156" s="1094"/>
      <c r="K156" s="1094"/>
      <c r="L156" s="1095"/>
    </row>
    <row r="157" spans="2:12" x14ac:dyDescent="0.25">
      <c r="B157" s="1093"/>
      <c r="C157" s="1094"/>
      <c r="D157" s="1094"/>
      <c r="E157" s="1094"/>
      <c r="F157" s="1094"/>
      <c r="G157" s="1095"/>
      <c r="H157" s="1093"/>
      <c r="I157" s="1094"/>
      <c r="J157" s="1094"/>
      <c r="K157" s="1094"/>
      <c r="L157" s="1095"/>
    </row>
    <row r="158" spans="2:12" x14ac:dyDescent="0.25">
      <c r="B158" s="1093"/>
      <c r="C158" s="1094"/>
      <c r="D158" s="1094"/>
      <c r="E158" s="1094"/>
      <c r="F158" s="1094"/>
      <c r="G158" s="1095"/>
      <c r="H158" s="1093"/>
      <c r="I158" s="1094"/>
      <c r="J158" s="1094"/>
      <c r="K158" s="1094"/>
      <c r="L158" s="1095"/>
    </row>
    <row r="159" spans="2:12" x14ac:dyDescent="0.25">
      <c r="B159" s="1093"/>
      <c r="C159" s="1094"/>
      <c r="D159" s="1094"/>
      <c r="E159" s="1094"/>
      <c r="F159" s="1094"/>
      <c r="G159" s="1095"/>
      <c r="H159" s="1093"/>
      <c r="I159" s="1094"/>
      <c r="J159" s="1094"/>
      <c r="K159" s="1094"/>
      <c r="L159" s="1095"/>
    </row>
    <row r="160" spans="2:12" x14ac:dyDescent="0.25">
      <c r="B160" s="1093"/>
      <c r="C160" s="1094"/>
      <c r="D160" s="1094"/>
      <c r="E160" s="1094"/>
      <c r="F160" s="1094"/>
      <c r="G160" s="1095"/>
      <c r="H160" s="1093"/>
      <c r="I160" s="1094"/>
      <c r="J160" s="1094"/>
      <c r="K160" s="1094"/>
      <c r="L160" s="1095"/>
    </row>
    <row r="161" spans="2:12" x14ac:dyDescent="0.25">
      <c r="B161" s="1093"/>
      <c r="C161" s="1094"/>
      <c r="D161" s="1094"/>
      <c r="E161" s="1094"/>
      <c r="F161" s="1094"/>
      <c r="G161" s="1095"/>
      <c r="H161" s="1093"/>
      <c r="I161" s="1094"/>
      <c r="J161" s="1094"/>
      <c r="K161" s="1094"/>
      <c r="L161" s="1095"/>
    </row>
    <row r="162" spans="2:12" x14ac:dyDescent="0.25">
      <c r="B162" s="1093"/>
      <c r="C162" s="1094"/>
      <c r="D162" s="1094"/>
      <c r="E162" s="1094"/>
      <c r="F162" s="1094"/>
      <c r="G162" s="1095"/>
      <c r="H162" s="1093"/>
      <c r="I162" s="1094"/>
      <c r="J162" s="1094"/>
      <c r="K162" s="1094"/>
      <c r="L162" s="1095"/>
    </row>
    <row r="163" spans="2:12" ht="15.75" thickBot="1" x14ac:dyDescent="0.3">
      <c r="B163" s="1096"/>
      <c r="C163" s="1097"/>
      <c r="D163" s="1097"/>
      <c r="E163" s="1097"/>
      <c r="F163" s="1097"/>
      <c r="G163" s="1098"/>
      <c r="H163" s="1096"/>
      <c r="I163" s="1097"/>
      <c r="J163" s="1097"/>
      <c r="K163" s="1097"/>
      <c r="L163" s="1098"/>
    </row>
    <row r="164" spans="2:12" x14ac:dyDescent="0.25">
      <c r="B164" s="1019" t="s">
        <v>1162</v>
      </c>
      <c r="C164" s="1017"/>
      <c r="D164" s="1017"/>
      <c r="E164" s="1017"/>
      <c r="F164" s="1017"/>
      <c r="G164" s="1018"/>
      <c r="H164" s="1089" t="s">
        <v>1026</v>
      </c>
      <c r="I164" s="1011"/>
      <c r="J164" s="1011"/>
      <c r="K164" s="1011"/>
      <c r="L164" s="1011"/>
    </row>
    <row r="165" spans="2:12" ht="30" customHeight="1" thickBot="1" x14ac:dyDescent="0.3">
      <c r="B165" s="1013"/>
      <c r="C165" s="1014"/>
      <c r="D165" s="1014"/>
      <c r="E165" s="1014"/>
      <c r="F165" s="1014"/>
      <c r="G165" s="1015"/>
      <c r="H165" s="1089"/>
      <c r="I165" s="1011"/>
      <c r="J165" s="1011"/>
      <c r="K165" s="1011"/>
      <c r="L165" s="1011"/>
    </row>
  </sheetData>
  <mergeCells count="47">
    <mergeCell ref="B150:G163"/>
    <mergeCell ref="H150:L163"/>
    <mergeCell ref="B164:G165"/>
    <mergeCell ref="H164:L165"/>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M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7"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01"/>
  <sheetViews>
    <sheetView zoomScale="85" zoomScaleNormal="85" workbookViewId="0">
      <selection activeCell="A180" sqref="A180:F181"/>
    </sheetView>
  </sheetViews>
  <sheetFormatPr baseColWidth="10" defaultColWidth="11.5703125" defaultRowHeight="15" x14ac:dyDescent="0.25"/>
  <cols>
    <col min="1" max="4" width="11.5703125" style="125"/>
    <col min="5" max="5" width="13.42578125" style="125" customWidth="1"/>
    <col min="6" max="6" width="7.42578125" style="125" customWidth="1"/>
    <col min="7" max="7" width="11.5703125" style="125"/>
    <col min="8" max="8" width="20" style="125" customWidth="1"/>
    <col min="9" max="16384" width="11.5703125" style="125"/>
  </cols>
  <sheetData>
    <row r="1" spans="1:11" x14ac:dyDescent="0.25">
      <c r="A1" s="960" t="s">
        <v>327</v>
      </c>
      <c r="B1" s="961"/>
      <c r="C1" s="961"/>
      <c r="D1" s="961"/>
      <c r="E1" s="961"/>
      <c r="F1" s="961"/>
      <c r="G1" s="961"/>
      <c r="H1" s="961"/>
      <c r="I1" s="961"/>
      <c r="J1" s="961"/>
      <c r="K1" s="962"/>
    </row>
    <row r="2" spans="1:11" ht="28.5" customHeight="1" x14ac:dyDescent="0.25">
      <c r="A2" s="963"/>
      <c r="B2" s="964"/>
      <c r="C2" s="964"/>
      <c r="D2" s="964"/>
      <c r="E2" s="964"/>
      <c r="F2" s="964"/>
      <c r="G2" s="964"/>
      <c r="H2" s="964"/>
      <c r="I2" s="964"/>
      <c r="J2" s="964"/>
      <c r="K2" s="965"/>
    </row>
    <row r="3" spans="1:11" x14ac:dyDescent="0.25">
      <c r="A3" s="966" t="s">
        <v>366</v>
      </c>
      <c r="B3" s="967"/>
      <c r="C3" s="967"/>
      <c r="D3" s="968"/>
      <c r="E3" s="151">
        <v>44091</v>
      </c>
      <c r="F3" s="966" t="s">
        <v>367</v>
      </c>
      <c r="G3" s="967"/>
      <c r="H3" s="968"/>
      <c r="I3" s="1035">
        <v>44097</v>
      </c>
      <c r="J3" s="967"/>
      <c r="K3" s="968"/>
    </row>
    <row r="4" spans="1:11" ht="24" x14ac:dyDescent="0.25">
      <c r="A4" s="972" t="s">
        <v>326</v>
      </c>
      <c r="B4" s="973"/>
      <c r="C4" s="973"/>
      <c r="D4" s="973"/>
      <c r="E4" s="973"/>
      <c r="F4" s="973"/>
      <c r="G4" s="974"/>
      <c r="H4" s="189" t="s">
        <v>581</v>
      </c>
      <c r="I4" s="189" t="s">
        <v>2</v>
      </c>
      <c r="J4" s="978" t="s">
        <v>0</v>
      </c>
      <c r="K4" s="979"/>
    </row>
    <row r="5" spans="1:11" ht="24.75" thickBot="1" x14ac:dyDescent="0.3">
      <c r="A5" s="975"/>
      <c r="B5" s="976"/>
      <c r="C5" s="976"/>
      <c r="D5" s="976"/>
      <c r="E5" s="976"/>
      <c r="F5" s="976"/>
      <c r="G5" s="977"/>
      <c r="H5" s="188" t="s">
        <v>582</v>
      </c>
      <c r="I5" s="189">
        <v>2</v>
      </c>
      <c r="J5" s="978" t="s">
        <v>368</v>
      </c>
      <c r="K5" s="979"/>
    </row>
    <row r="6" spans="1:11" ht="15.75" hidden="1" thickBot="1" x14ac:dyDescent="0.3">
      <c r="A6" s="980" t="s">
        <v>537</v>
      </c>
      <c r="B6" s="981"/>
      <c r="C6" s="981"/>
      <c r="D6" s="981"/>
      <c r="E6" s="981"/>
      <c r="F6" s="982"/>
      <c r="G6" s="980" t="s">
        <v>538</v>
      </c>
      <c r="H6" s="981"/>
      <c r="I6" s="981"/>
      <c r="J6" s="981"/>
      <c r="K6" s="982"/>
    </row>
    <row r="7" spans="1:11" ht="15.75" hidden="1" thickBot="1" x14ac:dyDescent="0.3">
      <c r="A7" s="980"/>
      <c r="B7" s="981"/>
      <c r="C7" s="981"/>
      <c r="D7" s="981"/>
      <c r="E7" s="981"/>
      <c r="F7" s="982"/>
      <c r="G7" s="980"/>
      <c r="H7" s="981"/>
      <c r="I7" s="981"/>
      <c r="J7" s="981"/>
      <c r="K7" s="982"/>
    </row>
    <row r="8" spans="1:11" ht="15.75" hidden="1" thickBot="1" x14ac:dyDescent="0.3">
      <c r="A8" s="980"/>
      <c r="B8" s="981"/>
      <c r="C8" s="981"/>
      <c r="D8" s="981"/>
      <c r="E8" s="981"/>
      <c r="F8" s="982"/>
      <c r="G8" s="980"/>
      <c r="H8" s="981"/>
      <c r="I8" s="981"/>
      <c r="J8" s="981"/>
      <c r="K8" s="982"/>
    </row>
    <row r="9" spans="1:11" ht="15.75" hidden="1" thickBot="1" x14ac:dyDescent="0.3">
      <c r="A9" s="980"/>
      <c r="B9" s="981"/>
      <c r="C9" s="981"/>
      <c r="D9" s="981"/>
      <c r="E9" s="981"/>
      <c r="F9" s="982"/>
      <c r="G9" s="980"/>
      <c r="H9" s="981"/>
      <c r="I9" s="981"/>
      <c r="J9" s="981"/>
      <c r="K9" s="982"/>
    </row>
    <row r="10" spans="1:11" ht="15.75" hidden="1" thickBot="1" x14ac:dyDescent="0.3">
      <c r="A10" s="980"/>
      <c r="B10" s="981"/>
      <c r="C10" s="981"/>
      <c r="D10" s="981"/>
      <c r="E10" s="981"/>
      <c r="F10" s="982"/>
      <c r="G10" s="980"/>
      <c r="H10" s="981"/>
      <c r="I10" s="981"/>
      <c r="J10" s="981"/>
      <c r="K10" s="982"/>
    </row>
    <row r="11" spans="1:11" ht="15.75" hidden="1" thickBot="1" x14ac:dyDescent="0.3">
      <c r="A11" s="980"/>
      <c r="B11" s="981"/>
      <c r="C11" s="981"/>
      <c r="D11" s="981"/>
      <c r="E11" s="981"/>
      <c r="F11" s="982"/>
      <c r="G11" s="980"/>
      <c r="H11" s="981"/>
      <c r="I11" s="981"/>
      <c r="J11" s="981"/>
      <c r="K11" s="982"/>
    </row>
    <row r="12" spans="1:11" ht="15.75" hidden="1" thickBot="1" x14ac:dyDescent="0.3">
      <c r="A12" s="980"/>
      <c r="B12" s="981"/>
      <c r="C12" s="981"/>
      <c r="D12" s="981"/>
      <c r="E12" s="981"/>
      <c r="F12" s="982"/>
      <c r="G12" s="980"/>
      <c r="H12" s="981"/>
      <c r="I12" s="981"/>
      <c r="J12" s="981"/>
      <c r="K12" s="982"/>
    </row>
    <row r="13" spans="1:11" ht="15.75" hidden="1" thickBot="1" x14ac:dyDescent="0.3">
      <c r="A13" s="980"/>
      <c r="B13" s="981"/>
      <c r="C13" s="981"/>
      <c r="D13" s="981"/>
      <c r="E13" s="981"/>
      <c r="F13" s="982"/>
      <c r="G13" s="980"/>
      <c r="H13" s="981"/>
      <c r="I13" s="981"/>
      <c r="J13" s="981"/>
      <c r="K13" s="982"/>
    </row>
    <row r="14" spans="1:11" ht="15.75" hidden="1" thickBot="1" x14ac:dyDescent="0.3">
      <c r="A14" s="980"/>
      <c r="B14" s="981"/>
      <c r="C14" s="981"/>
      <c r="D14" s="981"/>
      <c r="E14" s="981"/>
      <c r="F14" s="982"/>
      <c r="G14" s="980"/>
      <c r="H14" s="981"/>
      <c r="I14" s="981"/>
      <c r="J14" s="981"/>
      <c r="K14" s="982"/>
    </row>
    <row r="15" spans="1:11" ht="15.75" hidden="1" thickBot="1" x14ac:dyDescent="0.3">
      <c r="A15" s="980"/>
      <c r="B15" s="981"/>
      <c r="C15" s="981"/>
      <c r="D15" s="981"/>
      <c r="E15" s="981"/>
      <c r="F15" s="982"/>
      <c r="G15" s="980"/>
      <c r="H15" s="981"/>
      <c r="I15" s="981"/>
      <c r="J15" s="981"/>
      <c r="K15" s="982"/>
    </row>
    <row r="16" spans="1:11" ht="15.75" hidden="1" thickBot="1" x14ac:dyDescent="0.3">
      <c r="A16" s="980"/>
      <c r="B16" s="981"/>
      <c r="C16" s="981"/>
      <c r="D16" s="981"/>
      <c r="E16" s="981"/>
      <c r="F16" s="982"/>
      <c r="G16" s="980"/>
      <c r="H16" s="981"/>
      <c r="I16" s="981"/>
      <c r="J16" s="981"/>
      <c r="K16" s="982"/>
    </row>
    <row r="17" spans="1:11" ht="15.75" hidden="1" thickBot="1" x14ac:dyDescent="0.3">
      <c r="A17" s="980"/>
      <c r="B17" s="981"/>
      <c r="C17" s="981"/>
      <c r="D17" s="981"/>
      <c r="E17" s="981"/>
      <c r="F17" s="982"/>
      <c r="G17" s="980"/>
      <c r="H17" s="981"/>
      <c r="I17" s="981"/>
      <c r="J17" s="981"/>
      <c r="K17" s="982"/>
    </row>
    <row r="18" spans="1:11" ht="15.75" hidden="1" thickBot="1" x14ac:dyDescent="0.3">
      <c r="A18" s="980"/>
      <c r="B18" s="981"/>
      <c r="C18" s="981"/>
      <c r="D18" s="981"/>
      <c r="E18" s="981"/>
      <c r="F18" s="982"/>
      <c r="G18" s="980"/>
      <c r="H18" s="981"/>
      <c r="I18" s="981"/>
      <c r="J18" s="981"/>
      <c r="K18" s="982"/>
    </row>
    <row r="19" spans="1:11" ht="15.75" hidden="1" thickBot="1" x14ac:dyDescent="0.3">
      <c r="A19" s="980"/>
      <c r="B19" s="981"/>
      <c r="C19" s="981"/>
      <c r="D19" s="981"/>
      <c r="E19" s="981"/>
      <c r="F19" s="982"/>
      <c r="G19" s="980"/>
      <c r="H19" s="981"/>
      <c r="I19" s="981"/>
      <c r="J19" s="981"/>
      <c r="K19" s="982"/>
    </row>
    <row r="20" spans="1:11" ht="15.75" hidden="1" thickBot="1" x14ac:dyDescent="0.3">
      <c r="A20" s="998" t="s">
        <v>657</v>
      </c>
      <c r="B20" s="999"/>
      <c r="C20" s="999"/>
      <c r="D20" s="999"/>
      <c r="E20" s="999"/>
      <c r="F20" s="1000"/>
      <c r="G20" s="1004" t="s">
        <v>677</v>
      </c>
      <c r="H20" s="1005"/>
      <c r="I20" s="1005"/>
      <c r="J20" s="1005"/>
      <c r="K20" s="1006"/>
    </row>
    <row r="21" spans="1:11" ht="15.75" hidden="1" thickBot="1" x14ac:dyDescent="0.3">
      <c r="A21" s="1001"/>
      <c r="B21" s="1002"/>
      <c r="C21" s="1002"/>
      <c r="D21" s="1002"/>
      <c r="E21" s="1002"/>
      <c r="F21" s="1003"/>
      <c r="G21" s="1007"/>
      <c r="H21" s="1008"/>
      <c r="I21" s="1008"/>
      <c r="J21" s="1008"/>
      <c r="K21" s="1009"/>
    </row>
    <row r="22" spans="1:11" ht="15.75" hidden="1" thickBot="1" x14ac:dyDescent="0.3">
      <c r="A22" s="995" t="s">
        <v>596</v>
      </c>
      <c r="B22" s="996"/>
      <c r="C22" s="996"/>
      <c r="D22" s="996"/>
      <c r="E22" s="996"/>
      <c r="F22" s="997"/>
      <c r="G22" s="995" t="s">
        <v>597</v>
      </c>
      <c r="H22" s="996"/>
      <c r="I22" s="996"/>
      <c r="J22" s="996"/>
      <c r="K22" s="997"/>
    </row>
    <row r="23" spans="1:11" ht="15.75" hidden="1" thickBot="1" x14ac:dyDescent="0.3">
      <c r="A23" s="980"/>
      <c r="B23" s="981"/>
      <c r="C23" s="981"/>
      <c r="D23" s="981"/>
      <c r="E23" s="981"/>
      <c r="F23" s="982"/>
      <c r="G23" s="980"/>
      <c r="H23" s="981"/>
      <c r="I23" s="981"/>
      <c r="J23" s="981"/>
      <c r="K23" s="982"/>
    </row>
    <row r="24" spans="1:11" ht="15.75" hidden="1" thickBot="1" x14ac:dyDescent="0.3">
      <c r="A24" s="980"/>
      <c r="B24" s="981"/>
      <c r="C24" s="981"/>
      <c r="D24" s="981"/>
      <c r="E24" s="981"/>
      <c r="F24" s="982"/>
      <c r="G24" s="980"/>
      <c r="H24" s="981"/>
      <c r="I24" s="981"/>
      <c r="J24" s="981"/>
      <c r="K24" s="982"/>
    </row>
    <row r="25" spans="1:11" ht="15.75" hidden="1" thickBot="1" x14ac:dyDescent="0.3">
      <c r="A25" s="980"/>
      <c r="B25" s="981"/>
      <c r="C25" s="981"/>
      <c r="D25" s="981"/>
      <c r="E25" s="981"/>
      <c r="F25" s="982"/>
      <c r="G25" s="980"/>
      <c r="H25" s="981"/>
      <c r="I25" s="981"/>
      <c r="J25" s="981"/>
      <c r="K25" s="982"/>
    </row>
    <row r="26" spans="1:11" ht="15.75" hidden="1" thickBot="1" x14ac:dyDescent="0.3">
      <c r="A26" s="980"/>
      <c r="B26" s="981"/>
      <c r="C26" s="981"/>
      <c r="D26" s="981"/>
      <c r="E26" s="981"/>
      <c r="F26" s="982"/>
      <c r="G26" s="980"/>
      <c r="H26" s="981"/>
      <c r="I26" s="981"/>
      <c r="J26" s="981"/>
      <c r="K26" s="982"/>
    </row>
    <row r="27" spans="1:11" ht="15.75" hidden="1" thickBot="1" x14ac:dyDescent="0.3">
      <c r="A27" s="980"/>
      <c r="B27" s="981"/>
      <c r="C27" s="981"/>
      <c r="D27" s="981"/>
      <c r="E27" s="981"/>
      <c r="F27" s="982"/>
      <c r="G27" s="980"/>
      <c r="H27" s="981"/>
      <c r="I27" s="981"/>
      <c r="J27" s="981"/>
      <c r="K27" s="982"/>
    </row>
    <row r="28" spans="1:11" ht="15.75" hidden="1" thickBot="1" x14ac:dyDescent="0.3">
      <c r="A28" s="980"/>
      <c r="B28" s="981"/>
      <c r="C28" s="981"/>
      <c r="D28" s="981"/>
      <c r="E28" s="981"/>
      <c r="F28" s="982"/>
      <c r="G28" s="980"/>
      <c r="H28" s="981"/>
      <c r="I28" s="981"/>
      <c r="J28" s="981"/>
      <c r="K28" s="982"/>
    </row>
    <row r="29" spans="1:11" ht="15.75" hidden="1" thickBot="1" x14ac:dyDescent="0.3">
      <c r="A29" s="980"/>
      <c r="B29" s="981"/>
      <c r="C29" s="981"/>
      <c r="D29" s="981"/>
      <c r="E29" s="981"/>
      <c r="F29" s="982"/>
      <c r="G29" s="980"/>
      <c r="H29" s="981"/>
      <c r="I29" s="981"/>
      <c r="J29" s="981"/>
      <c r="K29" s="982"/>
    </row>
    <row r="30" spans="1:11" ht="15.75" hidden="1" thickBot="1" x14ac:dyDescent="0.3">
      <c r="A30" s="980"/>
      <c r="B30" s="981"/>
      <c r="C30" s="981"/>
      <c r="D30" s="981"/>
      <c r="E30" s="981"/>
      <c r="F30" s="982"/>
      <c r="G30" s="980"/>
      <c r="H30" s="981"/>
      <c r="I30" s="981"/>
      <c r="J30" s="981"/>
      <c r="K30" s="982"/>
    </row>
    <row r="31" spans="1:11" ht="15.75" hidden="1" thickBot="1" x14ac:dyDescent="0.3">
      <c r="A31" s="980"/>
      <c r="B31" s="981"/>
      <c r="C31" s="981"/>
      <c r="D31" s="981"/>
      <c r="E31" s="981"/>
      <c r="F31" s="982"/>
      <c r="G31" s="980"/>
      <c r="H31" s="981"/>
      <c r="I31" s="981"/>
      <c r="J31" s="981"/>
      <c r="K31" s="982"/>
    </row>
    <row r="32" spans="1:11" ht="15.75" hidden="1" thickBot="1" x14ac:dyDescent="0.3">
      <c r="A32" s="980"/>
      <c r="B32" s="981"/>
      <c r="C32" s="981"/>
      <c r="D32" s="981"/>
      <c r="E32" s="981"/>
      <c r="F32" s="982"/>
      <c r="G32" s="980"/>
      <c r="H32" s="981"/>
      <c r="I32" s="981"/>
      <c r="J32" s="981"/>
      <c r="K32" s="982"/>
    </row>
    <row r="33" spans="1:11" ht="15.75" hidden="1" thickBot="1" x14ac:dyDescent="0.3">
      <c r="A33" s="980"/>
      <c r="B33" s="981"/>
      <c r="C33" s="981"/>
      <c r="D33" s="981"/>
      <c r="E33" s="981"/>
      <c r="F33" s="982"/>
      <c r="G33" s="980"/>
      <c r="H33" s="981"/>
      <c r="I33" s="981"/>
      <c r="J33" s="981"/>
      <c r="K33" s="982"/>
    </row>
    <row r="34" spans="1:11" ht="15.75" hidden="1" thickBot="1" x14ac:dyDescent="0.3">
      <c r="A34" s="980"/>
      <c r="B34" s="981"/>
      <c r="C34" s="981"/>
      <c r="D34" s="981"/>
      <c r="E34" s="981"/>
      <c r="F34" s="982"/>
      <c r="G34" s="980"/>
      <c r="H34" s="981"/>
      <c r="I34" s="981"/>
      <c r="J34" s="981"/>
      <c r="K34" s="982"/>
    </row>
    <row r="35" spans="1:11" ht="15.75" hidden="1" thickBot="1" x14ac:dyDescent="0.3">
      <c r="A35" s="980"/>
      <c r="B35" s="981"/>
      <c r="C35" s="981"/>
      <c r="D35" s="981"/>
      <c r="E35" s="981"/>
      <c r="F35" s="982"/>
      <c r="G35" s="980"/>
      <c r="H35" s="981"/>
      <c r="I35" s="981"/>
      <c r="J35" s="981"/>
      <c r="K35" s="982"/>
    </row>
    <row r="36" spans="1:11" ht="15.75" hidden="1" thickBot="1" x14ac:dyDescent="0.3">
      <c r="A36" s="998" t="s">
        <v>630</v>
      </c>
      <c r="B36" s="999"/>
      <c r="C36" s="999"/>
      <c r="D36" s="999"/>
      <c r="E36" s="999"/>
      <c r="F36" s="1000"/>
      <c r="G36" s="1004" t="s">
        <v>640</v>
      </c>
      <c r="H36" s="1005"/>
      <c r="I36" s="1005"/>
      <c r="J36" s="1005"/>
      <c r="K36" s="1006"/>
    </row>
    <row r="37" spans="1:11" ht="15.75" hidden="1" thickBot="1" x14ac:dyDescent="0.3">
      <c r="A37" s="1001"/>
      <c r="B37" s="1002"/>
      <c r="C37" s="1002"/>
      <c r="D37" s="1002"/>
      <c r="E37" s="1002"/>
      <c r="F37" s="1003"/>
      <c r="G37" s="1007"/>
      <c r="H37" s="1008"/>
      <c r="I37" s="1008"/>
      <c r="J37" s="1008"/>
      <c r="K37" s="1009"/>
    </row>
    <row r="38" spans="1:11" ht="15.75" hidden="1" thickBot="1" x14ac:dyDescent="0.3">
      <c r="A38" s="995" t="s">
        <v>598</v>
      </c>
      <c r="B38" s="996"/>
      <c r="C38" s="996"/>
      <c r="D38" s="996"/>
      <c r="E38" s="996"/>
      <c r="F38" s="997"/>
      <c r="G38" s="995" t="s">
        <v>599</v>
      </c>
      <c r="H38" s="996"/>
      <c r="I38" s="996"/>
      <c r="J38" s="996"/>
      <c r="K38" s="997"/>
    </row>
    <row r="39" spans="1:11" ht="15.75" hidden="1" thickBot="1" x14ac:dyDescent="0.3">
      <c r="A39" s="980"/>
      <c r="B39" s="981"/>
      <c r="C39" s="981"/>
      <c r="D39" s="981"/>
      <c r="E39" s="981"/>
      <c r="F39" s="982"/>
      <c r="G39" s="980"/>
      <c r="H39" s="981"/>
      <c r="I39" s="981"/>
      <c r="J39" s="981"/>
      <c r="K39" s="982"/>
    </row>
    <row r="40" spans="1:11" ht="15.75" hidden="1" thickBot="1" x14ac:dyDescent="0.3">
      <c r="A40" s="980"/>
      <c r="B40" s="981"/>
      <c r="C40" s="981"/>
      <c r="D40" s="981"/>
      <c r="E40" s="981"/>
      <c r="F40" s="982"/>
      <c r="G40" s="980"/>
      <c r="H40" s="981"/>
      <c r="I40" s="981"/>
      <c r="J40" s="981"/>
      <c r="K40" s="982"/>
    </row>
    <row r="41" spans="1:11" ht="15.75" hidden="1" thickBot="1" x14ac:dyDescent="0.3">
      <c r="A41" s="980"/>
      <c r="B41" s="981"/>
      <c r="C41" s="981"/>
      <c r="D41" s="981"/>
      <c r="E41" s="981"/>
      <c r="F41" s="982"/>
      <c r="G41" s="980"/>
      <c r="H41" s="981"/>
      <c r="I41" s="981"/>
      <c r="J41" s="981"/>
      <c r="K41" s="982"/>
    </row>
    <row r="42" spans="1:11" ht="15.75" hidden="1" thickBot="1" x14ac:dyDescent="0.3">
      <c r="A42" s="980"/>
      <c r="B42" s="981"/>
      <c r="C42" s="981"/>
      <c r="D42" s="981"/>
      <c r="E42" s="981"/>
      <c r="F42" s="982"/>
      <c r="G42" s="980"/>
      <c r="H42" s="981"/>
      <c r="I42" s="981"/>
      <c r="J42" s="981"/>
      <c r="K42" s="982"/>
    </row>
    <row r="43" spans="1:11" ht="15.75" hidden="1" thickBot="1" x14ac:dyDescent="0.3">
      <c r="A43" s="980"/>
      <c r="B43" s="981"/>
      <c r="C43" s="981"/>
      <c r="D43" s="981"/>
      <c r="E43" s="981"/>
      <c r="F43" s="982"/>
      <c r="G43" s="980"/>
      <c r="H43" s="981"/>
      <c r="I43" s="981"/>
      <c r="J43" s="981"/>
      <c r="K43" s="982"/>
    </row>
    <row r="44" spans="1:11" ht="15.75" hidden="1" thickBot="1" x14ac:dyDescent="0.3">
      <c r="A44" s="980"/>
      <c r="B44" s="981"/>
      <c r="C44" s="981"/>
      <c r="D44" s="981"/>
      <c r="E44" s="981"/>
      <c r="F44" s="982"/>
      <c r="G44" s="980"/>
      <c r="H44" s="981"/>
      <c r="I44" s="981"/>
      <c r="J44" s="981"/>
      <c r="K44" s="982"/>
    </row>
    <row r="45" spans="1:11" ht="15.75" hidden="1" thickBot="1" x14ac:dyDescent="0.3">
      <c r="A45" s="980"/>
      <c r="B45" s="981"/>
      <c r="C45" s="981"/>
      <c r="D45" s="981"/>
      <c r="E45" s="981"/>
      <c r="F45" s="982"/>
      <c r="G45" s="980"/>
      <c r="H45" s="981"/>
      <c r="I45" s="981"/>
      <c r="J45" s="981"/>
      <c r="K45" s="982"/>
    </row>
    <row r="46" spans="1:11" ht="15.75" hidden="1" thickBot="1" x14ac:dyDescent="0.3">
      <c r="A46" s="980"/>
      <c r="B46" s="981"/>
      <c r="C46" s="981"/>
      <c r="D46" s="981"/>
      <c r="E46" s="981"/>
      <c r="F46" s="982"/>
      <c r="G46" s="980"/>
      <c r="H46" s="981"/>
      <c r="I46" s="981"/>
      <c r="J46" s="981"/>
      <c r="K46" s="982"/>
    </row>
    <row r="47" spans="1:11" ht="15.75" hidden="1" thickBot="1" x14ac:dyDescent="0.3">
      <c r="A47" s="980"/>
      <c r="B47" s="981"/>
      <c r="C47" s="981"/>
      <c r="D47" s="981"/>
      <c r="E47" s="981"/>
      <c r="F47" s="982"/>
      <c r="G47" s="980"/>
      <c r="H47" s="981"/>
      <c r="I47" s="981"/>
      <c r="J47" s="981"/>
      <c r="K47" s="982"/>
    </row>
    <row r="48" spans="1:11" ht="15.75" hidden="1" thickBot="1" x14ac:dyDescent="0.3">
      <c r="A48" s="980"/>
      <c r="B48" s="981"/>
      <c r="C48" s="981"/>
      <c r="D48" s="981"/>
      <c r="E48" s="981"/>
      <c r="F48" s="982"/>
      <c r="G48" s="980"/>
      <c r="H48" s="981"/>
      <c r="I48" s="981"/>
      <c r="J48" s="981"/>
      <c r="K48" s="982"/>
    </row>
    <row r="49" spans="1:11" ht="15.75" hidden="1" thickBot="1" x14ac:dyDescent="0.3">
      <c r="A49" s="980"/>
      <c r="B49" s="981"/>
      <c r="C49" s="981"/>
      <c r="D49" s="981"/>
      <c r="E49" s="981"/>
      <c r="F49" s="982"/>
      <c r="G49" s="980"/>
      <c r="H49" s="981"/>
      <c r="I49" s="981"/>
      <c r="J49" s="981"/>
      <c r="K49" s="982"/>
    </row>
    <row r="50" spans="1:11" ht="15.75" hidden="1" thickBot="1" x14ac:dyDescent="0.3">
      <c r="A50" s="980"/>
      <c r="B50" s="981"/>
      <c r="C50" s="981"/>
      <c r="D50" s="981"/>
      <c r="E50" s="981"/>
      <c r="F50" s="982"/>
      <c r="G50" s="980"/>
      <c r="H50" s="981"/>
      <c r="I50" s="981"/>
      <c r="J50" s="981"/>
      <c r="K50" s="982"/>
    </row>
    <row r="51" spans="1:11" ht="15.75" hidden="1" thickBot="1" x14ac:dyDescent="0.3">
      <c r="A51" s="980"/>
      <c r="B51" s="981"/>
      <c r="C51" s="981"/>
      <c r="D51" s="981"/>
      <c r="E51" s="981"/>
      <c r="F51" s="982"/>
      <c r="G51" s="980"/>
      <c r="H51" s="981"/>
      <c r="I51" s="981"/>
      <c r="J51" s="981"/>
      <c r="K51" s="982"/>
    </row>
    <row r="52" spans="1:11" ht="15.75" hidden="1" thickBot="1" x14ac:dyDescent="0.3">
      <c r="A52" s="1004" t="s">
        <v>626</v>
      </c>
      <c r="B52" s="1005"/>
      <c r="C52" s="1005"/>
      <c r="D52" s="1005"/>
      <c r="E52" s="1005"/>
      <c r="F52" s="1006"/>
      <c r="G52" s="1004" t="s">
        <v>641</v>
      </c>
      <c r="H52" s="1005"/>
      <c r="I52" s="1005"/>
      <c r="J52" s="1005"/>
      <c r="K52" s="1006"/>
    </row>
    <row r="53" spans="1:11" ht="15.75" hidden="1" thickBot="1" x14ac:dyDescent="0.3">
      <c r="A53" s="1007"/>
      <c r="B53" s="1008"/>
      <c r="C53" s="1008"/>
      <c r="D53" s="1008"/>
      <c r="E53" s="1008"/>
      <c r="F53" s="1009"/>
      <c r="G53" s="1007"/>
      <c r="H53" s="1008"/>
      <c r="I53" s="1008"/>
      <c r="J53" s="1008"/>
      <c r="K53" s="1009"/>
    </row>
    <row r="54" spans="1:11" ht="15.75" hidden="1" thickBot="1" x14ac:dyDescent="0.3">
      <c r="A54" s="980"/>
      <c r="B54" s="981"/>
      <c r="C54" s="981"/>
      <c r="D54" s="981"/>
      <c r="E54" s="981"/>
      <c r="F54" s="982"/>
      <c r="G54" s="980" t="s">
        <v>538</v>
      </c>
      <c r="H54" s="981"/>
      <c r="I54" s="981"/>
      <c r="J54" s="981"/>
      <c r="K54" s="982"/>
    </row>
    <row r="55" spans="1:11" ht="15.75" hidden="1" thickBot="1" x14ac:dyDescent="0.3">
      <c r="A55" s="980"/>
      <c r="B55" s="981"/>
      <c r="C55" s="981"/>
      <c r="D55" s="981"/>
      <c r="E55" s="981"/>
      <c r="F55" s="982"/>
      <c r="G55" s="980"/>
      <c r="H55" s="981"/>
      <c r="I55" s="981"/>
      <c r="J55" s="981"/>
      <c r="K55" s="982"/>
    </row>
    <row r="56" spans="1:11" ht="15.75" hidden="1" thickBot="1" x14ac:dyDescent="0.3">
      <c r="A56" s="980"/>
      <c r="B56" s="981"/>
      <c r="C56" s="981"/>
      <c r="D56" s="981"/>
      <c r="E56" s="981"/>
      <c r="F56" s="982"/>
      <c r="G56" s="980"/>
      <c r="H56" s="981"/>
      <c r="I56" s="981"/>
      <c r="J56" s="981"/>
      <c r="K56" s="982"/>
    </row>
    <row r="57" spans="1:11" ht="15.75" hidden="1" thickBot="1" x14ac:dyDescent="0.3">
      <c r="A57" s="980"/>
      <c r="B57" s="981"/>
      <c r="C57" s="981"/>
      <c r="D57" s="981"/>
      <c r="E57" s="981"/>
      <c r="F57" s="982"/>
      <c r="G57" s="980"/>
      <c r="H57" s="981"/>
      <c r="I57" s="981"/>
      <c r="J57" s="981"/>
      <c r="K57" s="982"/>
    </row>
    <row r="58" spans="1:11" ht="15.75" hidden="1" thickBot="1" x14ac:dyDescent="0.3">
      <c r="A58" s="980"/>
      <c r="B58" s="981"/>
      <c r="C58" s="981"/>
      <c r="D58" s="981"/>
      <c r="E58" s="981"/>
      <c r="F58" s="982"/>
      <c r="G58" s="980"/>
      <c r="H58" s="981"/>
      <c r="I58" s="981"/>
      <c r="J58" s="981"/>
      <c r="K58" s="982"/>
    </row>
    <row r="59" spans="1:11" ht="15.75" hidden="1" thickBot="1" x14ac:dyDescent="0.3">
      <c r="A59" s="980"/>
      <c r="B59" s="981"/>
      <c r="C59" s="981"/>
      <c r="D59" s="981"/>
      <c r="E59" s="981"/>
      <c r="F59" s="982"/>
      <c r="G59" s="980"/>
      <c r="H59" s="981"/>
      <c r="I59" s="981"/>
      <c r="J59" s="981"/>
      <c r="K59" s="982"/>
    </row>
    <row r="60" spans="1:11" ht="15.75" hidden="1" thickBot="1" x14ac:dyDescent="0.3">
      <c r="A60" s="980"/>
      <c r="B60" s="981"/>
      <c r="C60" s="981"/>
      <c r="D60" s="981"/>
      <c r="E60" s="981"/>
      <c r="F60" s="982"/>
      <c r="G60" s="980"/>
      <c r="H60" s="981"/>
      <c r="I60" s="981"/>
      <c r="J60" s="981"/>
      <c r="K60" s="982"/>
    </row>
    <row r="61" spans="1:11" ht="15.75" hidden="1" thickBot="1" x14ac:dyDescent="0.3">
      <c r="A61" s="980"/>
      <c r="B61" s="981"/>
      <c r="C61" s="981"/>
      <c r="D61" s="981"/>
      <c r="E61" s="981"/>
      <c r="F61" s="982"/>
      <c r="G61" s="980"/>
      <c r="H61" s="981"/>
      <c r="I61" s="981"/>
      <c r="J61" s="981"/>
      <c r="K61" s="982"/>
    </row>
    <row r="62" spans="1:11" ht="15.75" hidden="1" thickBot="1" x14ac:dyDescent="0.3">
      <c r="A62" s="980"/>
      <c r="B62" s="981"/>
      <c r="C62" s="981"/>
      <c r="D62" s="981"/>
      <c r="E62" s="981"/>
      <c r="F62" s="982"/>
      <c r="G62" s="980"/>
      <c r="H62" s="981"/>
      <c r="I62" s="981"/>
      <c r="J62" s="981"/>
      <c r="K62" s="982"/>
    </row>
    <row r="63" spans="1:11" ht="15.75" hidden="1" thickBot="1" x14ac:dyDescent="0.3">
      <c r="A63" s="980"/>
      <c r="B63" s="981"/>
      <c r="C63" s="981"/>
      <c r="D63" s="981"/>
      <c r="E63" s="981"/>
      <c r="F63" s="982"/>
      <c r="G63" s="980"/>
      <c r="H63" s="981"/>
      <c r="I63" s="981"/>
      <c r="J63" s="981"/>
      <c r="K63" s="982"/>
    </row>
    <row r="64" spans="1:11" ht="14.25" hidden="1" customHeight="1" x14ac:dyDescent="0.25">
      <c r="A64" s="980"/>
      <c r="B64" s="981"/>
      <c r="C64" s="981"/>
      <c r="D64" s="981"/>
      <c r="E64" s="981"/>
      <c r="F64" s="982"/>
      <c r="G64" s="980"/>
      <c r="H64" s="981"/>
      <c r="I64" s="981"/>
      <c r="J64" s="981"/>
      <c r="K64" s="982"/>
    </row>
    <row r="65" spans="1:11" ht="19.5" hidden="1" customHeight="1" x14ac:dyDescent="0.25">
      <c r="A65" s="980"/>
      <c r="B65" s="981"/>
      <c r="C65" s="981"/>
      <c r="D65" s="981"/>
      <c r="E65" s="981"/>
      <c r="F65" s="982"/>
      <c r="G65" s="980"/>
      <c r="H65" s="981"/>
      <c r="I65" s="981"/>
      <c r="J65" s="981"/>
      <c r="K65" s="982"/>
    </row>
    <row r="66" spans="1:11" ht="15.75" hidden="1" thickBot="1" x14ac:dyDescent="0.3">
      <c r="A66" s="980"/>
      <c r="B66" s="981"/>
      <c r="C66" s="981"/>
      <c r="D66" s="981"/>
      <c r="E66" s="981"/>
      <c r="F66" s="982"/>
      <c r="G66" s="980"/>
      <c r="H66" s="981"/>
      <c r="I66" s="981"/>
      <c r="J66" s="981"/>
      <c r="K66" s="982"/>
    </row>
    <row r="67" spans="1:11" ht="15.75" hidden="1" thickBot="1" x14ac:dyDescent="0.3">
      <c r="A67" s="980"/>
      <c r="B67" s="981"/>
      <c r="C67" s="981"/>
      <c r="D67" s="981"/>
      <c r="E67" s="981"/>
      <c r="F67" s="982"/>
      <c r="G67" s="980"/>
      <c r="H67" s="981"/>
      <c r="I67" s="981"/>
      <c r="J67" s="981"/>
      <c r="K67" s="982"/>
    </row>
    <row r="68" spans="1:11" ht="15.75" hidden="1" thickBot="1" x14ac:dyDescent="0.3">
      <c r="A68" s="998" t="s">
        <v>777</v>
      </c>
      <c r="B68" s="999"/>
      <c r="C68" s="999"/>
      <c r="D68" s="999"/>
      <c r="E68" s="999"/>
      <c r="F68" s="1000"/>
      <c r="G68" s="1004" t="s">
        <v>778</v>
      </c>
      <c r="H68" s="1005"/>
      <c r="I68" s="1005"/>
      <c r="J68" s="1005"/>
      <c r="K68" s="1006"/>
    </row>
    <row r="69" spans="1:11" ht="15.75" hidden="1" thickBot="1" x14ac:dyDescent="0.3">
      <c r="A69" s="1001"/>
      <c r="B69" s="1002"/>
      <c r="C69" s="1002"/>
      <c r="D69" s="1002"/>
      <c r="E69" s="1002"/>
      <c r="F69" s="1003"/>
      <c r="G69" s="1007"/>
      <c r="H69" s="1008"/>
      <c r="I69" s="1008"/>
      <c r="J69" s="1008"/>
      <c r="K69" s="1009"/>
    </row>
    <row r="70" spans="1:11" x14ac:dyDescent="0.25">
      <c r="A70" s="995" t="s">
        <v>596</v>
      </c>
      <c r="B70" s="996"/>
      <c r="C70" s="996"/>
      <c r="D70" s="996"/>
      <c r="E70" s="996"/>
      <c r="F70" s="997"/>
      <c r="G70" s="995" t="s">
        <v>597</v>
      </c>
      <c r="H70" s="996"/>
      <c r="I70" s="996"/>
      <c r="J70" s="996"/>
      <c r="K70" s="997"/>
    </row>
    <row r="71" spans="1:11" x14ac:dyDescent="0.25">
      <c r="A71" s="980"/>
      <c r="B71" s="981"/>
      <c r="C71" s="981"/>
      <c r="D71" s="981"/>
      <c r="E71" s="981"/>
      <c r="F71" s="982"/>
      <c r="G71" s="980"/>
      <c r="H71" s="981"/>
      <c r="I71" s="981"/>
      <c r="J71" s="981"/>
      <c r="K71" s="982"/>
    </row>
    <row r="72" spans="1:11" x14ac:dyDescent="0.25">
      <c r="A72" s="980"/>
      <c r="B72" s="981"/>
      <c r="C72" s="981"/>
      <c r="D72" s="981"/>
      <c r="E72" s="981"/>
      <c r="F72" s="982"/>
      <c r="G72" s="980"/>
      <c r="H72" s="981"/>
      <c r="I72" s="981"/>
      <c r="J72" s="981"/>
      <c r="K72" s="982"/>
    </row>
    <row r="73" spans="1:11" x14ac:dyDescent="0.25">
      <c r="A73" s="980"/>
      <c r="B73" s="981"/>
      <c r="C73" s="981"/>
      <c r="D73" s="981"/>
      <c r="E73" s="981"/>
      <c r="F73" s="982"/>
      <c r="G73" s="980"/>
      <c r="H73" s="981"/>
      <c r="I73" s="981"/>
      <c r="J73" s="981"/>
      <c r="K73" s="982"/>
    </row>
    <row r="74" spans="1:11" x14ac:dyDescent="0.25">
      <c r="A74" s="980"/>
      <c r="B74" s="981"/>
      <c r="C74" s="981"/>
      <c r="D74" s="981"/>
      <c r="E74" s="981"/>
      <c r="F74" s="982"/>
      <c r="G74" s="980"/>
      <c r="H74" s="981"/>
      <c r="I74" s="981"/>
      <c r="J74" s="981"/>
      <c r="K74" s="982"/>
    </row>
    <row r="75" spans="1:11" x14ac:dyDescent="0.25">
      <c r="A75" s="980"/>
      <c r="B75" s="981"/>
      <c r="C75" s="981"/>
      <c r="D75" s="981"/>
      <c r="E75" s="981"/>
      <c r="F75" s="982"/>
      <c r="G75" s="980"/>
      <c r="H75" s="981"/>
      <c r="I75" s="981"/>
      <c r="J75" s="981"/>
      <c r="K75" s="982"/>
    </row>
    <row r="76" spans="1:11" x14ac:dyDescent="0.25">
      <c r="A76" s="980"/>
      <c r="B76" s="981"/>
      <c r="C76" s="981"/>
      <c r="D76" s="981"/>
      <c r="E76" s="981"/>
      <c r="F76" s="982"/>
      <c r="G76" s="980"/>
      <c r="H76" s="981"/>
      <c r="I76" s="981"/>
      <c r="J76" s="981"/>
      <c r="K76" s="982"/>
    </row>
    <row r="77" spans="1:11" x14ac:dyDescent="0.25">
      <c r="A77" s="980"/>
      <c r="B77" s="981"/>
      <c r="C77" s="981"/>
      <c r="D77" s="981"/>
      <c r="E77" s="981"/>
      <c r="F77" s="982"/>
      <c r="G77" s="980"/>
      <c r="H77" s="981"/>
      <c r="I77" s="981"/>
      <c r="J77" s="981"/>
      <c r="K77" s="982"/>
    </row>
    <row r="78" spans="1:11" x14ac:dyDescent="0.25">
      <c r="A78" s="980"/>
      <c r="B78" s="981"/>
      <c r="C78" s="981"/>
      <c r="D78" s="981"/>
      <c r="E78" s="981"/>
      <c r="F78" s="982"/>
      <c r="G78" s="980"/>
      <c r="H78" s="981"/>
      <c r="I78" s="981"/>
      <c r="J78" s="981"/>
      <c r="K78" s="982"/>
    </row>
    <row r="79" spans="1:11" x14ac:dyDescent="0.25">
      <c r="A79" s="980"/>
      <c r="B79" s="981"/>
      <c r="C79" s="981"/>
      <c r="D79" s="981"/>
      <c r="E79" s="981"/>
      <c r="F79" s="982"/>
      <c r="G79" s="980"/>
      <c r="H79" s="981"/>
      <c r="I79" s="981"/>
      <c r="J79" s="981"/>
      <c r="K79" s="982"/>
    </row>
    <row r="80" spans="1:11" x14ac:dyDescent="0.25">
      <c r="A80" s="980"/>
      <c r="B80" s="981"/>
      <c r="C80" s="981"/>
      <c r="D80" s="981"/>
      <c r="E80" s="981"/>
      <c r="F80" s="982"/>
      <c r="G80" s="980"/>
      <c r="H80" s="981"/>
      <c r="I80" s="981"/>
      <c r="J80" s="981"/>
      <c r="K80" s="982"/>
    </row>
    <row r="81" spans="1:11" x14ac:dyDescent="0.25">
      <c r="A81" s="980"/>
      <c r="B81" s="981"/>
      <c r="C81" s="981"/>
      <c r="D81" s="981"/>
      <c r="E81" s="981"/>
      <c r="F81" s="982"/>
      <c r="G81" s="980"/>
      <c r="H81" s="981"/>
      <c r="I81" s="981"/>
      <c r="J81" s="981"/>
      <c r="K81" s="982"/>
    </row>
    <row r="82" spans="1:11" x14ac:dyDescent="0.25">
      <c r="A82" s="980"/>
      <c r="B82" s="981"/>
      <c r="C82" s="981"/>
      <c r="D82" s="981"/>
      <c r="E82" s="981"/>
      <c r="F82" s="982"/>
      <c r="G82" s="980"/>
      <c r="H82" s="981"/>
      <c r="I82" s="981"/>
      <c r="J82" s="981"/>
      <c r="K82" s="982"/>
    </row>
    <row r="83" spans="1:11" ht="15.75" thickBot="1" x14ac:dyDescent="0.3">
      <c r="A83" s="980"/>
      <c r="B83" s="981"/>
      <c r="C83" s="981"/>
      <c r="D83" s="981"/>
      <c r="E83" s="981"/>
      <c r="F83" s="982"/>
      <c r="G83" s="980"/>
      <c r="H83" s="981"/>
      <c r="I83" s="981"/>
      <c r="J83" s="981"/>
      <c r="K83" s="982"/>
    </row>
    <row r="84" spans="1:11" x14ac:dyDescent="0.25">
      <c r="A84" s="998" t="s">
        <v>1112</v>
      </c>
      <c r="B84" s="999"/>
      <c r="C84" s="999"/>
      <c r="D84" s="999"/>
      <c r="E84" s="999"/>
      <c r="F84" s="1000"/>
      <c r="G84" s="1004" t="s">
        <v>1113</v>
      </c>
      <c r="H84" s="1005"/>
      <c r="I84" s="1005"/>
      <c r="J84" s="1005"/>
      <c r="K84" s="1006"/>
    </row>
    <row r="85" spans="1:11" ht="15.75" thickBot="1" x14ac:dyDescent="0.3">
      <c r="A85" s="1001"/>
      <c r="B85" s="1002"/>
      <c r="C85" s="1002"/>
      <c r="D85" s="1002"/>
      <c r="E85" s="1002"/>
      <c r="F85" s="1003"/>
      <c r="G85" s="1007"/>
      <c r="H85" s="1008"/>
      <c r="I85" s="1008"/>
      <c r="J85" s="1008"/>
      <c r="K85" s="1009"/>
    </row>
    <row r="86" spans="1:11" x14ac:dyDescent="0.25">
      <c r="A86" s="995" t="s">
        <v>598</v>
      </c>
      <c r="B86" s="996"/>
      <c r="C86" s="996"/>
      <c r="D86" s="996"/>
      <c r="E86" s="996"/>
      <c r="F86" s="997"/>
      <c r="G86" s="995" t="s">
        <v>599</v>
      </c>
      <c r="H86" s="996"/>
      <c r="I86" s="996"/>
      <c r="J86" s="996"/>
      <c r="K86" s="997"/>
    </row>
    <row r="87" spans="1:11" x14ac:dyDescent="0.25">
      <c r="A87" s="980"/>
      <c r="B87" s="981"/>
      <c r="C87" s="981"/>
      <c r="D87" s="981"/>
      <c r="E87" s="981"/>
      <c r="F87" s="982"/>
      <c r="G87" s="980"/>
      <c r="H87" s="981"/>
      <c r="I87" s="981"/>
      <c r="J87" s="981"/>
      <c r="K87" s="982"/>
    </row>
    <row r="88" spans="1:11" x14ac:dyDescent="0.25">
      <c r="A88" s="980"/>
      <c r="B88" s="981"/>
      <c r="C88" s="981"/>
      <c r="D88" s="981"/>
      <c r="E88" s="981"/>
      <c r="F88" s="982"/>
      <c r="G88" s="980"/>
      <c r="H88" s="981"/>
      <c r="I88" s="981"/>
      <c r="J88" s="981"/>
      <c r="K88" s="982"/>
    </row>
    <row r="89" spans="1:11" x14ac:dyDescent="0.25">
      <c r="A89" s="980"/>
      <c r="B89" s="981"/>
      <c r="C89" s="981"/>
      <c r="D89" s="981"/>
      <c r="E89" s="981"/>
      <c r="F89" s="982"/>
      <c r="G89" s="980"/>
      <c r="H89" s="981"/>
      <c r="I89" s="981"/>
      <c r="J89" s="981"/>
      <c r="K89" s="982"/>
    </row>
    <row r="90" spans="1:11" x14ac:dyDescent="0.25">
      <c r="A90" s="980"/>
      <c r="B90" s="981"/>
      <c r="C90" s="981"/>
      <c r="D90" s="981"/>
      <c r="E90" s="981"/>
      <c r="F90" s="982"/>
      <c r="G90" s="980"/>
      <c r="H90" s="981"/>
      <c r="I90" s="981"/>
      <c r="J90" s="981"/>
      <c r="K90" s="982"/>
    </row>
    <row r="91" spans="1:11" x14ac:dyDescent="0.25">
      <c r="A91" s="980"/>
      <c r="B91" s="981"/>
      <c r="C91" s="981"/>
      <c r="D91" s="981"/>
      <c r="E91" s="981"/>
      <c r="F91" s="982"/>
      <c r="G91" s="980"/>
      <c r="H91" s="981"/>
      <c r="I91" s="981"/>
      <c r="J91" s="981"/>
      <c r="K91" s="982"/>
    </row>
    <row r="92" spans="1:11" x14ac:dyDescent="0.25">
      <c r="A92" s="980"/>
      <c r="B92" s="981"/>
      <c r="C92" s="981"/>
      <c r="D92" s="981"/>
      <c r="E92" s="981"/>
      <c r="F92" s="982"/>
      <c r="G92" s="980"/>
      <c r="H92" s="981"/>
      <c r="I92" s="981"/>
      <c r="J92" s="981"/>
      <c r="K92" s="982"/>
    </row>
    <row r="93" spans="1:11" x14ac:dyDescent="0.25">
      <c r="A93" s="980"/>
      <c r="B93" s="981"/>
      <c r="C93" s="981"/>
      <c r="D93" s="981"/>
      <c r="E93" s="981"/>
      <c r="F93" s="982"/>
      <c r="G93" s="980"/>
      <c r="H93" s="981"/>
      <c r="I93" s="981"/>
      <c r="J93" s="981"/>
      <c r="K93" s="982"/>
    </row>
    <row r="94" spans="1:11" x14ac:dyDescent="0.25">
      <c r="A94" s="980"/>
      <c r="B94" s="981"/>
      <c r="C94" s="981"/>
      <c r="D94" s="981"/>
      <c r="E94" s="981"/>
      <c r="F94" s="982"/>
      <c r="G94" s="980"/>
      <c r="H94" s="981"/>
      <c r="I94" s="981"/>
      <c r="J94" s="981"/>
      <c r="K94" s="982"/>
    </row>
    <row r="95" spans="1:11" x14ac:dyDescent="0.25">
      <c r="A95" s="980"/>
      <c r="B95" s="981"/>
      <c r="C95" s="981"/>
      <c r="D95" s="981"/>
      <c r="E95" s="981"/>
      <c r="F95" s="982"/>
      <c r="G95" s="980"/>
      <c r="H95" s="981"/>
      <c r="I95" s="981"/>
      <c r="J95" s="981"/>
      <c r="K95" s="982"/>
    </row>
    <row r="96" spans="1:11" x14ac:dyDescent="0.25">
      <c r="A96" s="980"/>
      <c r="B96" s="981"/>
      <c r="C96" s="981"/>
      <c r="D96" s="981"/>
      <c r="E96" s="981"/>
      <c r="F96" s="982"/>
      <c r="G96" s="980"/>
      <c r="H96" s="981"/>
      <c r="I96" s="981"/>
      <c r="J96" s="981"/>
      <c r="K96" s="982"/>
    </row>
    <row r="97" spans="1:11" x14ac:dyDescent="0.25">
      <c r="A97" s="980"/>
      <c r="B97" s="981"/>
      <c r="C97" s="981"/>
      <c r="D97" s="981"/>
      <c r="E97" s="981"/>
      <c r="F97" s="982"/>
      <c r="G97" s="980"/>
      <c r="H97" s="981"/>
      <c r="I97" s="981"/>
      <c r="J97" s="981"/>
      <c r="K97" s="982"/>
    </row>
    <row r="98" spans="1:11" x14ac:dyDescent="0.25">
      <c r="A98" s="980"/>
      <c r="B98" s="981"/>
      <c r="C98" s="981"/>
      <c r="D98" s="981"/>
      <c r="E98" s="981"/>
      <c r="F98" s="982"/>
      <c r="G98" s="980"/>
      <c r="H98" s="981"/>
      <c r="I98" s="981"/>
      <c r="J98" s="981"/>
      <c r="K98" s="982"/>
    </row>
    <row r="99" spans="1:11" ht="15.75" thickBot="1" x14ac:dyDescent="0.3">
      <c r="A99" s="980"/>
      <c r="B99" s="981"/>
      <c r="C99" s="981"/>
      <c r="D99" s="981"/>
      <c r="E99" s="981"/>
      <c r="F99" s="982"/>
      <c r="G99" s="980"/>
      <c r="H99" s="981"/>
      <c r="I99" s="981"/>
      <c r="J99" s="981"/>
      <c r="K99" s="982"/>
    </row>
    <row r="100" spans="1:11" x14ac:dyDescent="0.25">
      <c r="A100" s="1004" t="s">
        <v>1114</v>
      </c>
      <c r="B100" s="1005"/>
      <c r="C100" s="1005"/>
      <c r="D100" s="1005"/>
      <c r="E100" s="1005"/>
      <c r="F100" s="1006"/>
      <c r="G100" s="1004" t="s">
        <v>1115</v>
      </c>
      <c r="H100" s="1005"/>
      <c r="I100" s="1005"/>
      <c r="J100" s="1005"/>
      <c r="K100" s="1006"/>
    </row>
    <row r="101" spans="1:11" ht="15.75" thickBot="1" x14ac:dyDescent="0.3">
      <c r="A101" s="1007"/>
      <c r="B101" s="1008"/>
      <c r="C101" s="1008"/>
      <c r="D101" s="1008"/>
      <c r="E101" s="1008"/>
      <c r="F101" s="1009"/>
      <c r="G101" s="1007"/>
      <c r="H101" s="1008"/>
      <c r="I101" s="1008"/>
      <c r="J101" s="1008"/>
      <c r="K101" s="1009"/>
    </row>
    <row r="102" spans="1:11" hidden="1" x14ac:dyDescent="0.25">
      <c r="A102" s="980" t="s">
        <v>537</v>
      </c>
      <c r="B102" s="981"/>
      <c r="C102" s="981"/>
      <c r="D102" s="981"/>
      <c r="E102" s="981"/>
      <c r="F102" s="982"/>
      <c r="G102" s="980" t="s">
        <v>538</v>
      </c>
      <c r="H102" s="981"/>
      <c r="I102" s="981"/>
      <c r="J102" s="981"/>
      <c r="K102" s="982"/>
    </row>
    <row r="103" spans="1:11" hidden="1" x14ac:dyDescent="0.25">
      <c r="A103" s="980"/>
      <c r="B103" s="981"/>
      <c r="C103" s="981"/>
      <c r="D103" s="981"/>
      <c r="E103" s="981"/>
      <c r="F103" s="982"/>
      <c r="G103" s="980"/>
      <c r="H103" s="981"/>
      <c r="I103" s="981"/>
      <c r="J103" s="981"/>
      <c r="K103" s="982"/>
    </row>
    <row r="104" spans="1:11" hidden="1" x14ac:dyDescent="0.25">
      <c r="A104" s="980"/>
      <c r="B104" s="981"/>
      <c r="C104" s="981"/>
      <c r="D104" s="981"/>
      <c r="E104" s="981"/>
      <c r="F104" s="982"/>
      <c r="G104" s="980"/>
      <c r="H104" s="981"/>
      <c r="I104" s="981"/>
      <c r="J104" s="981"/>
      <c r="K104" s="982"/>
    </row>
    <row r="105" spans="1:11" hidden="1" x14ac:dyDescent="0.25">
      <c r="A105" s="980"/>
      <c r="B105" s="981"/>
      <c r="C105" s="981"/>
      <c r="D105" s="981"/>
      <c r="E105" s="981"/>
      <c r="F105" s="982"/>
      <c r="G105" s="980"/>
      <c r="H105" s="981"/>
      <c r="I105" s="981"/>
      <c r="J105" s="981"/>
      <c r="K105" s="982"/>
    </row>
    <row r="106" spans="1:11" hidden="1" x14ac:dyDescent="0.25">
      <c r="A106" s="980"/>
      <c r="B106" s="981"/>
      <c r="C106" s="981"/>
      <c r="D106" s="981"/>
      <c r="E106" s="981"/>
      <c r="F106" s="982"/>
      <c r="G106" s="980"/>
      <c r="H106" s="981"/>
      <c r="I106" s="981"/>
      <c r="J106" s="981"/>
      <c r="K106" s="982"/>
    </row>
    <row r="107" spans="1:11" hidden="1" x14ac:dyDescent="0.25">
      <c r="A107" s="980"/>
      <c r="B107" s="981"/>
      <c r="C107" s="981"/>
      <c r="D107" s="981"/>
      <c r="E107" s="981"/>
      <c r="F107" s="982"/>
      <c r="G107" s="980"/>
      <c r="H107" s="981"/>
      <c r="I107" s="981"/>
      <c r="J107" s="981"/>
      <c r="K107" s="982"/>
    </row>
    <row r="108" spans="1:11" hidden="1" x14ac:dyDescent="0.25">
      <c r="A108" s="980"/>
      <c r="B108" s="981"/>
      <c r="C108" s="981"/>
      <c r="D108" s="981"/>
      <c r="E108" s="981"/>
      <c r="F108" s="982"/>
      <c r="G108" s="980"/>
      <c r="H108" s="981"/>
      <c r="I108" s="981"/>
      <c r="J108" s="981"/>
      <c r="K108" s="982"/>
    </row>
    <row r="109" spans="1:11" hidden="1" x14ac:dyDescent="0.25">
      <c r="A109" s="980"/>
      <c r="B109" s="981"/>
      <c r="C109" s="981"/>
      <c r="D109" s="981"/>
      <c r="E109" s="981"/>
      <c r="F109" s="982"/>
      <c r="G109" s="980"/>
      <c r="H109" s="981"/>
      <c r="I109" s="981"/>
      <c r="J109" s="981"/>
      <c r="K109" s="982"/>
    </row>
    <row r="110" spans="1:11" hidden="1" x14ac:dyDescent="0.25">
      <c r="A110" s="980"/>
      <c r="B110" s="981"/>
      <c r="C110" s="981"/>
      <c r="D110" s="981"/>
      <c r="E110" s="981"/>
      <c r="F110" s="982"/>
      <c r="G110" s="980"/>
      <c r="H110" s="981"/>
      <c r="I110" s="981"/>
      <c r="J110" s="981"/>
      <c r="K110" s="982"/>
    </row>
    <row r="111" spans="1:11" hidden="1" x14ac:dyDescent="0.25">
      <c r="A111" s="980"/>
      <c r="B111" s="981"/>
      <c r="C111" s="981"/>
      <c r="D111" s="981"/>
      <c r="E111" s="981"/>
      <c r="F111" s="982"/>
      <c r="G111" s="980"/>
      <c r="H111" s="981"/>
      <c r="I111" s="981"/>
      <c r="J111" s="981"/>
      <c r="K111" s="982"/>
    </row>
    <row r="112" spans="1:11" hidden="1" x14ac:dyDescent="0.25">
      <c r="A112" s="980"/>
      <c r="B112" s="981"/>
      <c r="C112" s="981"/>
      <c r="D112" s="981"/>
      <c r="E112" s="981"/>
      <c r="F112" s="982"/>
      <c r="G112" s="980"/>
      <c r="H112" s="981"/>
      <c r="I112" s="981"/>
      <c r="J112" s="981"/>
      <c r="K112" s="982"/>
    </row>
    <row r="113" spans="1:11" hidden="1" x14ac:dyDescent="0.25">
      <c r="A113" s="980"/>
      <c r="B113" s="981"/>
      <c r="C113" s="981"/>
      <c r="D113" s="981"/>
      <c r="E113" s="981"/>
      <c r="F113" s="982"/>
      <c r="G113" s="980"/>
      <c r="H113" s="981"/>
      <c r="I113" s="981"/>
      <c r="J113" s="981"/>
      <c r="K113" s="982"/>
    </row>
    <row r="114" spans="1:11" hidden="1" x14ac:dyDescent="0.25">
      <c r="A114" s="980"/>
      <c r="B114" s="981"/>
      <c r="C114" s="981"/>
      <c r="D114" s="981"/>
      <c r="E114" s="981"/>
      <c r="F114" s="982"/>
      <c r="G114" s="980"/>
      <c r="H114" s="981"/>
      <c r="I114" s="981"/>
      <c r="J114" s="981"/>
      <c r="K114" s="982"/>
    </row>
    <row r="115" spans="1:11" hidden="1" x14ac:dyDescent="0.25">
      <c r="A115" s="980"/>
      <c r="B115" s="981"/>
      <c r="C115" s="981"/>
      <c r="D115" s="981"/>
      <c r="E115" s="981"/>
      <c r="F115" s="982"/>
      <c r="G115" s="980"/>
      <c r="H115" s="981"/>
      <c r="I115" s="981"/>
      <c r="J115" s="981"/>
      <c r="K115" s="982"/>
    </row>
    <row r="116" spans="1:11" hidden="1" x14ac:dyDescent="0.25">
      <c r="A116" s="998" t="s">
        <v>766</v>
      </c>
      <c r="B116" s="999"/>
      <c r="C116" s="999"/>
      <c r="D116" s="999"/>
      <c r="E116" s="999"/>
      <c r="F116" s="1000"/>
      <c r="G116" s="1004" t="s">
        <v>767</v>
      </c>
      <c r="H116" s="1005"/>
      <c r="I116" s="1005"/>
      <c r="J116" s="1005"/>
      <c r="K116" s="1006"/>
    </row>
    <row r="117" spans="1:11" ht="15.75" hidden="1" thickBot="1" x14ac:dyDescent="0.3">
      <c r="A117" s="1001"/>
      <c r="B117" s="1002"/>
      <c r="C117" s="1002"/>
      <c r="D117" s="1002"/>
      <c r="E117" s="1002"/>
      <c r="F117" s="1003"/>
      <c r="G117" s="1007"/>
      <c r="H117" s="1008"/>
      <c r="I117" s="1008"/>
      <c r="J117" s="1008"/>
      <c r="K117" s="1009"/>
    </row>
    <row r="118" spans="1:11" x14ac:dyDescent="0.25">
      <c r="A118" s="980" t="s">
        <v>537</v>
      </c>
      <c r="B118" s="981"/>
      <c r="C118" s="981"/>
      <c r="D118" s="981"/>
      <c r="E118" s="981"/>
      <c r="F118" s="982"/>
      <c r="G118" s="980" t="s">
        <v>538</v>
      </c>
      <c r="H118" s="981"/>
      <c r="I118" s="981"/>
      <c r="J118" s="981"/>
      <c r="K118" s="982"/>
    </row>
    <row r="119" spans="1:11" x14ac:dyDescent="0.25">
      <c r="A119" s="980"/>
      <c r="B119" s="981"/>
      <c r="C119" s="981"/>
      <c r="D119" s="981"/>
      <c r="E119" s="981"/>
      <c r="F119" s="982"/>
      <c r="G119" s="980"/>
      <c r="H119" s="981"/>
      <c r="I119" s="981"/>
      <c r="J119" s="981"/>
      <c r="K119" s="982"/>
    </row>
    <row r="120" spans="1:11" x14ac:dyDescent="0.25">
      <c r="A120" s="980"/>
      <c r="B120" s="981"/>
      <c r="C120" s="981"/>
      <c r="D120" s="981"/>
      <c r="E120" s="981"/>
      <c r="F120" s="982"/>
      <c r="G120" s="980"/>
      <c r="H120" s="981"/>
      <c r="I120" s="981"/>
      <c r="J120" s="981"/>
      <c r="K120" s="982"/>
    </row>
    <row r="121" spans="1:11" x14ac:dyDescent="0.25">
      <c r="A121" s="980"/>
      <c r="B121" s="981"/>
      <c r="C121" s="981"/>
      <c r="D121" s="981"/>
      <c r="E121" s="981"/>
      <c r="F121" s="982"/>
      <c r="G121" s="980"/>
      <c r="H121" s="981"/>
      <c r="I121" s="981"/>
      <c r="J121" s="981"/>
      <c r="K121" s="982"/>
    </row>
    <row r="122" spans="1:11" x14ac:dyDescent="0.25">
      <c r="A122" s="980"/>
      <c r="B122" s="981"/>
      <c r="C122" s="981"/>
      <c r="D122" s="981"/>
      <c r="E122" s="981"/>
      <c r="F122" s="982"/>
      <c r="G122" s="980"/>
      <c r="H122" s="981"/>
      <c r="I122" s="981"/>
      <c r="J122" s="981"/>
      <c r="K122" s="982"/>
    </row>
    <row r="123" spans="1:11" x14ac:dyDescent="0.25">
      <c r="A123" s="980"/>
      <c r="B123" s="981"/>
      <c r="C123" s="981"/>
      <c r="D123" s="981"/>
      <c r="E123" s="981"/>
      <c r="F123" s="982"/>
      <c r="G123" s="980"/>
      <c r="H123" s="981"/>
      <c r="I123" s="981"/>
      <c r="J123" s="981"/>
      <c r="K123" s="982"/>
    </row>
    <row r="124" spans="1:11" x14ac:dyDescent="0.25">
      <c r="A124" s="980"/>
      <c r="B124" s="981"/>
      <c r="C124" s="981"/>
      <c r="D124" s="981"/>
      <c r="E124" s="981"/>
      <c r="F124" s="982"/>
      <c r="G124" s="980"/>
      <c r="H124" s="981"/>
      <c r="I124" s="981"/>
      <c r="J124" s="981"/>
      <c r="K124" s="982"/>
    </row>
    <row r="125" spans="1:11" x14ac:dyDescent="0.25">
      <c r="A125" s="980"/>
      <c r="B125" s="981"/>
      <c r="C125" s="981"/>
      <c r="D125" s="981"/>
      <c r="E125" s="981"/>
      <c r="F125" s="982"/>
      <c r="G125" s="980"/>
      <c r="H125" s="981"/>
      <c r="I125" s="981"/>
      <c r="J125" s="981"/>
      <c r="K125" s="982"/>
    </row>
    <row r="126" spans="1:11" x14ac:dyDescent="0.25">
      <c r="A126" s="980"/>
      <c r="B126" s="981"/>
      <c r="C126" s="981"/>
      <c r="D126" s="981"/>
      <c r="E126" s="981"/>
      <c r="F126" s="982"/>
      <c r="G126" s="980"/>
      <c r="H126" s="981"/>
      <c r="I126" s="981"/>
      <c r="J126" s="981"/>
      <c r="K126" s="982"/>
    </row>
    <row r="127" spans="1:11" x14ac:dyDescent="0.25">
      <c r="A127" s="980"/>
      <c r="B127" s="981"/>
      <c r="C127" s="981"/>
      <c r="D127" s="981"/>
      <c r="E127" s="981"/>
      <c r="F127" s="982"/>
      <c r="G127" s="980"/>
      <c r="H127" s="981"/>
      <c r="I127" s="981"/>
      <c r="J127" s="981"/>
      <c r="K127" s="982"/>
    </row>
    <row r="128" spans="1:11" x14ac:dyDescent="0.25">
      <c r="A128" s="980"/>
      <c r="B128" s="981"/>
      <c r="C128" s="981"/>
      <c r="D128" s="981"/>
      <c r="E128" s="981"/>
      <c r="F128" s="982"/>
      <c r="G128" s="980"/>
      <c r="H128" s="981"/>
      <c r="I128" s="981"/>
      <c r="J128" s="981"/>
      <c r="K128" s="982"/>
    </row>
    <row r="129" spans="1:11" x14ac:dyDescent="0.25">
      <c r="A129" s="980"/>
      <c r="B129" s="981"/>
      <c r="C129" s="981"/>
      <c r="D129" s="981"/>
      <c r="E129" s="981"/>
      <c r="F129" s="982"/>
      <c r="G129" s="980"/>
      <c r="H129" s="981"/>
      <c r="I129" s="981"/>
      <c r="J129" s="981"/>
      <c r="K129" s="982"/>
    </row>
    <row r="130" spans="1:11" x14ac:dyDescent="0.25">
      <c r="A130" s="980"/>
      <c r="B130" s="981"/>
      <c r="C130" s="981"/>
      <c r="D130" s="981"/>
      <c r="E130" s="981"/>
      <c r="F130" s="982"/>
      <c r="G130" s="980"/>
      <c r="H130" s="981"/>
      <c r="I130" s="981"/>
      <c r="J130" s="981"/>
      <c r="K130" s="982"/>
    </row>
    <row r="131" spans="1:11" ht="15.75" thickBot="1" x14ac:dyDescent="0.3">
      <c r="A131" s="980"/>
      <c r="B131" s="981"/>
      <c r="C131" s="981"/>
      <c r="D131" s="981"/>
      <c r="E131" s="981"/>
      <c r="F131" s="982"/>
      <c r="G131" s="980"/>
      <c r="H131" s="981"/>
      <c r="I131" s="981"/>
      <c r="J131" s="981"/>
      <c r="K131" s="982"/>
    </row>
    <row r="132" spans="1:11" x14ac:dyDescent="0.25">
      <c r="A132" s="998" t="s">
        <v>788</v>
      </c>
      <c r="B132" s="999"/>
      <c r="C132" s="999"/>
      <c r="D132" s="999"/>
      <c r="E132" s="999"/>
      <c r="F132" s="1000"/>
      <c r="G132" s="1004" t="s">
        <v>788</v>
      </c>
      <c r="H132" s="1005"/>
      <c r="I132" s="1005"/>
      <c r="J132" s="1005"/>
      <c r="K132" s="1006"/>
    </row>
    <row r="133" spans="1:11" ht="15.75" thickBot="1" x14ac:dyDescent="0.3">
      <c r="A133" s="1001"/>
      <c r="B133" s="1002"/>
      <c r="C133" s="1002"/>
      <c r="D133" s="1002"/>
      <c r="E133" s="1002"/>
      <c r="F133" s="1003"/>
      <c r="G133" s="1007"/>
      <c r="H133" s="1008"/>
      <c r="I133" s="1008"/>
      <c r="J133" s="1008"/>
      <c r="K133" s="1009"/>
    </row>
    <row r="134" spans="1:11" x14ac:dyDescent="0.25">
      <c r="A134" s="995" t="s">
        <v>596</v>
      </c>
      <c r="B134" s="996"/>
      <c r="C134" s="996"/>
      <c r="D134" s="996"/>
      <c r="E134" s="996"/>
      <c r="F134" s="997"/>
      <c r="G134" s="995" t="s">
        <v>597</v>
      </c>
      <c r="H134" s="996"/>
      <c r="I134" s="996"/>
      <c r="J134" s="996"/>
      <c r="K134" s="997"/>
    </row>
    <row r="135" spans="1:11" x14ac:dyDescent="0.25">
      <c r="A135" s="980"/>
      <c r="B135" s="981"/>
      <c r="C135" s="981"/>
      <c r="D135" s="981"/>
      <c r="E135" s="981"/>
      <c r="F135" s="982"/>
      <c r="G135" s="980"/>
      <c r="H135" s="981"/>
      <c r="I135" s="981"/>
      <c r="J135" s="981"/>
      <c r="K135" s="982"/>
    </row>
    <row r="136" spans="1:11" x14ac:dyDescent="0.25">
      <c r="A136" s="980"/>
      <c r="B136" s="981"/>
      <c r="C136" s="981"/>
      <c r="D136" s="981"/>
      <c r="E136" s="981"/>
      <c r="F136" s="982"/>
      <c r="G136" s="980"/>
      <c r="H136" s="981"/>
      <c r="I136" s="981"/>
      <c r="J136" s="981"/>
      <c r="K136" s="982"/>
    </row>
    <row r="137" spans="1:11" x14ac:dyDescent="0.25">
      <c r="A137" s="980"/>
      <c r="B137" s="981"/>
      <c r="C137" s="981"/>
      <c r="D137" s="981"/>
      <c r="E137" s="981"/>
      <c r="F137" s="982"/>
      <c r="G137" s="980"/>
      <c r="H137" s="981"/>
      <c r="I137" s="981"/>
      <c r="J137" s="981"/>
      <c r="K137" s="982"/>
    </row>
    <row r="138" spans="1:11" x14ac:dyDescent="0.25">
      <c r="A138" s="980"/>
      <c r="B138" s="981"/>
      <c r="C138" s="981"/>
      <c r="D138" s="981"/>
      <c r="E138" s="981"/>
      <c r="F138" s="982"/>
      <c r="G138" s="980"/>
      <c r="H138" s="981"/>
      <c r="I138" s="981"/>
      <c r="J138" s="981"/>
      <c r="K138" s="982"/>
    </row>
    <row r="139" spans="1:11" x14ac:dyDescent="0.25">
      <c r="A139" s="980"/>
      <c r="B139" s="981"/>
      <c r="C139" s="981"/>
      <c r="D139" s="981"/>
      <c r="E139" s="981"/>
      <c r="F139" s="982"/>
      <c r="G139" s="980"/>
      <c r="H139" s="981"/>
      <c r="I139" s="981"/>
      <c r="J139" s="981"/>
      <c r="K139" s="982"/>
    </row>
    <row r="140" spans="1:11" x14ac:dyDescent="0.25">
      <c r="A140" s="980"/>
      <c r="B140" s="981"/>
      <c r="C140" s="981"/>
      <c r="D140" s="981"/>
      <c r="E140" s="981"/>
      <c r="F140" s="982"/>
      <c r="G140" s="980"/>
      <c r="H140" s="981"/>
      <c r="I140" s="981"/>
      <c r="J140" s="981"/>
      <c r="K140" s="982"/>
    </row>
    <row r="141" spans="1:11" x14ac:dyDescent="0.25">
      <c r="A141" s="980"/>
      <c r="B141" s="981"/>
      <c r="C141" s="981"/>
      <c r="D141" s="981"/>
      <c r="E141" s="981"/>
      <c r="F141" s="982"/>
      <c r="G141" s="980"/>
      <c r="H141" s="981"/>
      <c r="I141" s="981"/>
      <c r="J141" s="981"/>
      <c r="K141" s="982"/>
    </row>
    <row r="142" spans="1:11" x14ac:dyDescent="0.25">
      <c r="A142" s="980"/>
      <c r="B142" s="981"/>
      <c r="C142" s="981"/>
      <c r="D142" s="981"/>
      <c r="E142" s="981"/>
      <c r="F142" s="982"/>
      <c r="G142" s="980"/>
      <c r="H142" s="981"/>
      <c r="I142" s="981"/>
      <c r="J142" s="981"/>
      <c r="K142" s="982"/>
    </row>
    <row r="143" spans="1:11" x14ac:dyDescent="0.25">
      <c r="A143" s="980"/>
      <c r="B143" s="981"/>
      <c r="C143" s="981"/>
      <c r="D143" s="981"/>
      <c r="E143" s="981"/>
      <c r="F143" s="982"/>
      <c r="G143" s="980"/>
      <c r="H143" s="981"/>
      <c r="I143" s="981"/>
      <c r="J143" s="981"/>
      <c r="K143" s="982"/>
    </row>
    <row r="144" spans="1:11" x14ac:dyDescent="0.25">
      <c r="A144" s="980"/>
      <c r="B144" s="981"/>
      <c r="C144" s="981"/>
      <c r="D144" s="981"/>
      <c r="E144" s="981"/>
      <c r="F144" s="982"/>
      <c r="G144" s="980"/>
      <c r="H144" s="981"/>
      <c r="I144" s="981"/>
      <c r="J144" s="981"/>
      <c r="K144" s="982"/>
    </row>
    <row r="145" spans="1:11" x14ac:dyDescent="0.25">
      <c r="A145" s="980"/>
      <c r="B145" s="981"/>
      <c r="C145" s="981"/>
      <c r="D145" s="981"/>
      <c r="E145" s="981"/>
      <c r="F145" s="982"/>
      <c r="G145" s="980"/>
      <c r="H145" s="981"/>
      <c r="I145" s="981"/>
      <c r="J145" s="981"/>
      <c r="K145" s="982"/>
    </row>
    <row r="146" spans="1:11" x14ac:dyDescent="0.25">
      <c r="A146" s="980"/>
      <c r="B146" s="981"/>
      <c r="C146" s="981"/>
      <c r="D146" s="981"/>
      <c r="E146" s="981"/>
      <c r="F146" s="982"/>
      <c r="G146" s="980"/>
      <c r="H146" s="981"/>
      <c r="I146" s="981"/>
      <c r="J146" s="981"/>
      <c r="K146" s="982"/>
    </row>
    <row r="147" spans="1:11" ht="15.75" thickBot="1" x14ac:dyDescent="0.3">
      <c r="A147" s="980"/>
      <c r="B147" s="981"/>
      <c r="C147" s="981"/>
      <c r="D147" s="981"/>
      <c r="E147" s="981"/>
      <c r="F147" s="982"/>
      <c r="G147" s="980"/>
      <c r="H147" s="981"/>
      <c r="I147" s="981"/>
      <c r="J147" s="981"/>
      <c r="K147" s="982"/>
    </row>
    <row r="148" spans="1:11" x14ac:dyDescent="0.25">
      <c r="A148" s="998" t="s">
        <v>1116</v>
      </c>
      <c r="B148" s="999"/>
      <c r="C148" s="999"/>
      <c r="D148" s="999"/>
      <c r="E148" s="999"/>
      <c r="F148" s="1000"/>
      <c r="G148" s="1004" t="s">
        <v>1117</v>
      </c>
      <c r="H148" s="1005"/>
      <c r="I148" s="1005"/>
      <c r="J148" s="1005"/>
      <c r="K148" s="1006"/>
    </row>
    <row r="149" spans="1:11" ht="15.75" thickBot="1" x14ac:dyDescent="0.3">
      <c r="A149" s="1001"/>
      <c r="B149" s="1002"/>
      <c r="C149" s="1002"/>
      <c r="D149" s="1002"/>
      <c r="E149" s="1002"/>
      <c r="F149" s="1003"/>
      <c r="G149" s="1007"/>
      <c r="H149" s="1008"/>
      <c r="I149" s="1008"/>
      <c r="J149" s="1008"/>
      <c r="K149" s="1009"/>
    </row>
    <row r="150" spans="1:11" x14ac:dyDescent="0.25">
      <c r="A150" s="995" t="s">
        <v>598</v>
      </c>
      <c r="B150" s="996"/>
      <c r="C150" s="996"/>
      <c r="D150" s="996"/>
      <c r="E150" s="996"/>
      <c r="F150" s="997"/>
      <c r="G150" s="995"/>
      <c r="H150" s="996"/>
      <c r="I150" s="996"/>
      <c r="J150" s="996"/>
      <c r="K150" s="997"/>
    </row>
    <row r="151" spans="1:11" x14ac:dyDescent="0.25">
      <c r="A151" s="980"/>
      <c r="B151" s="981"/>
      <c r="C151" s="981"/>
      <c r="D151" s="981"/>
      <c r="E151" s="981"/>
      <c r="F151" s="982"/>
      <c r="G151" s="980"/>
      <c r="H151" s="981"/>
      <c r="I151" s="981"/>
      <c r="J151" s="981"/>
      <c r="K151" s="982"/>
    </row>
    <row r="152" spans="1:11" x14ac:dyDescent="0.25">
      <c r="A152" s="980"/>
      <c r="B152" s="981"/>
      <c r="C152" s="981"/>
      <c r="D152" s="981"/>
      <c r="E152" s="981"/>
      <c r="F152" s="982"/>
      <c r="G152" s="980"/>
      <c r="H152" s="981"/>
      <c r="I152" s="981"/>
      <c r="J152" s="981"/>
      <c r="K152" s="982"/>
    </row>
    <row r="153" spans="1:11" x14ac:dyDescent="0.25">
      <c r="A153" s="980"/>
      <c r="B153" s="981"/>
      <c r="C153" s="981"/>
      <c r="D153" s="981"/>
      <c r="E153" s="981"/>
      <c r="F153" s="982"/>
      <c r="G153" s="980"/>
      <c r="H153" s="981"/>
      <c r="I153" s="981"/>
      <c r="J153" s="981"/>
      <c r="K153" s="982"/>
    </row>
    <row r="154" spans="1:11" x14ac:dyDescent="0.25">
      <c r="A154" s="980"/>
      <c r="B154" s="981"/>
      <c r="C154" s="981"/>
      <c r="D154" s="981"/>
      <c r="E154" s="981"/>
      <c r="F154" s="982"/>
      <c r="G154" s="980"/>
      <c r="H154" s="981"/>
      <c r="I154" s="981"/>
      <c r="J154" s="981"/>
      <c r="K154" s="982"/>
    </row>
    <row r="155" spans="1:11" x14ac:dyDescent="0.25">
      <c r="A155" s="980"/>
      <c r="B155" s="981"/>
      <c r="C155" s="981"/>
      <c r="D155" s="981"/>
      <c r="E155" s="981"/>
      <c r="F155" s="982"/>
      <c r="G155" s="980"/>
      <c r="H155" s="981"/>
      <c r="I155" s="981"/>
      <c r="J155" s="981"/>
      <c r="K155" s="982"/>
    </row>
    <row r="156" spans="1:11" x14ac:dyDescent="0.25">
      <c r="A156" s="980"/>
      <c r="B156" s="981"/>
      <c r="C156" s="981"/>
      <c r="D156" s="981"/>
      <c r="E156" s="981"/>
      <c r="F156" s="982"/>
      <c r="G156" s="980"/>
      <c r="H156" s="981"/>
      <c r="I156" s="981"/>
      <c r="J156" s="981"/>
      <c r="K156" s="982"/>
    </row>
    <row r="157" spans="1:11" x14ac:dyDescent="0.25">
      <c r="A157" s="980"/>
      <c r="B157" s="981"/>
      <c r="C157" s="981"/>
      <c r="D157" s="981"/>
      <c r="E157" s="981"/>
      <c r="F157" s="982"/>
      <c r="G157" s="980"/>
      <c r="H157" s="981"/>
      <c r="I157" s="981"/>
      <c r="J157" s="981"/>
      <c r="K157" s="982"/>
    </row>
    <row r="158" spans="1:11" x14ac:dyDescent="0.25">
      <c r="A158" s="980"/>
      <c r="B158" s="981"/>
      <c r="C158" s="981"/>
      <c r="D158" s="981"/>
      <c r="E158" s="981"/>
      <c r="F158" s="982"/>
      <c r="G158" s="980"/>
      <c r="H158" s="981"/>
      <c r="I158" s="981"/>
      <c r="J158" s="981"/>
      <c r="K158" s="982"/>
    </row>
    <row r="159" spans="1:11" x14ac:dyDescent="0.25">
      <c r="A159" s="980"/>
      <c r="B159" s="981"/>
      <c r="C159" s="981"/>
      <c r="D159" s="981"/>
      <c r="E159" s="981"/>
      <c r="F159" s="982"/>
      <c r="G159" s="980"/>
      <c r="H159" s="981"/>
      <c r="I159" s="981"/>
      <c r="J159" s="981"/>
      <c r="K159" s="982"/>
    </row>
    <row r="160" spans="1:11" x14ac:dyDescent="0.25">
      <c r="A160" s="980"/>
      <c r="B160" s="981"/>
      <c r="C160" s="981"/>
      <c r="D160" s="981"/>
      <c r="E160" s="981"/>
      <c r="F160" s="982"/>
      <c r="G160" s="980"/>
      <c r="H160" s="981"/>
      <c r="I160" s="981"/>
      <c r="J160" s="981"/>
      <c r="K160" s="982"/>
    </row>
    <row r="161" spans="1:11" x14ac:dyDescent="0.25">
      <c r="A161" s="980"/>
      <c r="B161" s="981"/>
      <c r="C161" s="981"/>
      <c r="D161" s="981"/>
      <c r="E161" s="981"/>
      <c r="F161" s="982"/>
      <c r="G161" s="980"/>
      <c r="H161" s="981"/>
      <c r="I161" s="981"/>
      <c r="J161" s="981"/>
      <c r="K161" s="982"/>
    </row>
    <row r="162" spans="1:11" x14ac:dyDescent="0.25">
      <c r="A162" s="980"/>
      <c r="B162" s="981"/>
      <c r="C162" s="981"/>
      <c r="D162" s="981"/>
      <c r="E162" s="981"/>
      <c r="F162" s="982"/>
      <c r="G162" s="980"/>
      <c r="H162" s="981"/>
      <c r="I162" s="981"/>
      <c r="J162" s="981"/>
      <c r="K162" s="982"/>
    </row>
    <row r="163" spans="1:11" ht="15.75" thickBot="1" x14ac:dyDescent="0.3">
      <c r="A163" s="980"/>
      <c r="B163" s="981"/>
      <c r="C163" s="981"/>
      <c r="D163" s="981"/>
      <c r="E163" s="981"/>
      <c r="F163" s="982"/>
      <c r="G163" s="980"/>
      <c r="H163" s="981"/>
      <c r="I163" s="981"/>
      <c r="J163" s="981"/>
      <c r="K163" s="982"/>
    </row>
    <row r="164" spans="1:11" x14ac:dyDescent="0.25">
      <c r="A164" s="1004" t="s">
        <v>1118</v>
      </c>
      <c r="B164" s="1005"/>
      <c r="C164" s="1005"/>
      <c r="D164" s="1005"/>
      <c r="E164" s="1005"/>
      <c r="F164" s="1006"/>
      <c r="G164" s="1004" t="s">
        <v>1118</v>
      </c>
      <c r="H164" s="1005"/>
      <c r="I164" s="1005"/>
      <c r="J164" s="1005"/>
      <c r="K164" s="1006"/>
    </row>
    <row r="165" spans="1:11" ht="15.75" thickBot="1" x14ac:dyDescent="0.3">
      <c r="A165" s="1007"/>
      <c r="B165" s="1008"/>
      <c r="C165" s="1008"/>
      <c r="D165" s="1008"/>
      <c r="E165" s="1008"/>
      <c r="F165" s="1009"/>
      <c r="G165" s="1007"/>
      <c r="H165" s="1008"/>
      <c r="I165" s="1008"/>
      <c r="J165" s="1008"/>
      <c r="K165" s="1009"/>
    </row>
    <row r="166" spans="1:11" x14ac:dyDescent="0.25">
      <c r="A166" s="980"/>
      <c r="B166" s="981"/>
      <c r="C166" s="981"/>
      <c r="D166" s="981"/>
      <c r="E166" s="981"/>
      <c r="F166" s="982"/>
      <c r="G166" s="980" t="s">
        <v>538</v>
      </c>
      <c r="H166" s="981"/>
      <c r="I166" s="981"/>
      <c r="J166" s="981"/>
      <c r="K166" s="982"/>
    </row>
    <row r="167" spans="1:11" x14ac:dyDescent="0.25">
      <c r="A167" s="980"/>
      <c r="B167" s="981"/>
      <c r="C167" s="981"/>
      <c r="D167" s="981"/>
      <c r="E167" s="981"/>
      <c r="F167" s="982"/>
      <c r="G167" s="980"/>
      <c r="H167" s="981"/>
      <c r="I167" s="981"/>
      <c r="J167" s="981"/>
      <c r="K167" s="982"/>
    </row>
    <row r="168" spans="1:11" x14ac:dyDescent="0.25">
      <c r="A168" s="980"/>
      <c r="B168" s="981"/>
      <c r="C168" s="981"/>
      <c r="D168" s="981"/>
      <c r="E168" s="981"/>
      <c r="F168" s="982"/>
      <c r="G168" s="980"/>
      <c r="H168" s="981"/>
      <c r="I168" s="981"/>
      <c r="J168" s="981"/>
      <c r="K168" s="982"/>
    </row>
    <row r="169" spans="1:11" x14ac:dyDescent="0.25">
      <c r="A169" s="980"/>
      <c r="B169" s="981"/>
      <c r="C169" s="981"/>
      <c r="D169" s="981"/>
      <c r="E169" s="981"/>
      <c r="F169" s="982"/>
      <c r="G169" s="980"/>
      <c r="H169" s="981"/>
      <c r="I169" s="981"/>
      <c r="J169" s="981"/>
      <c r="K169" s="982"/>
    </row>
    <row r="170" spans="1:11" x14ac:dyDescent="0.25">
      <c r="A170" s="980"/>
      <c r="B170" s="981"/>
      <c r="C170" s="981"/>
      <c r="D170" s="981"/>
      <c r="E170" s="981"/>
      <c r="F170" s="982"/>
      <c r="G170" s="980"/>
      <c r="H170" s="981"/>
      <c r="I170" s="981"/>
      <c r="J170" s="981"/>
      <c r="K170" s="982"/>
    </row>
    <row r="171" spans="1:11" x14ac:dyDescent="0.25">
      <c r="A171" s="980"/>
      <c r="B171" s="981"/>
      <c r="C171" s="981"/>
      <c r="D171" s="981"/>
      <c r="E171" s="981"/>
      <c r="F171" s="982"/>
      <c r="G171" s="980"/>
      <c r="H171" s="981"/>
      <c r="I171" s="981"/>
      <c r="J171" s="981"/>
      <c r="K171" s="982"/>
    </row>
    <row r="172" spans="1:11" x14ac:dyDescent="0.25">
      <c r="A172" s="980"/>
      <c r="B172" s="981"/>
      <c r="C172" s="981"/>
      <c r="D172" s="981"/>
      <c r="E172" s="981"/>
      <c r="F172" s="982"/>
      <c r="G172" s="980"/>
      <c r="H172" s="981"/>
      <c r="I172" s="981"/>
      <c r="J172" s="981"/>
      <c r="K172" s="982"/>
    </row>
    <row r="173" spans="1:11" x14ac:dyDescent="0.25">
      <c r="A173" s="980"/>
      <c r="B173" s="981"/>
      <c r="C173" s="981"/>
      <c r="D173" s="981"/>
      <c r="E173" s="981"/>
      <c r="F173" s="982"/>
      <c r="G173" s="980"/>
      <c r="H173" s="981"/>
      <c r="I173" s="981"/>
      <c r="J173" s="981"/>
      <c r="K173" s="982"/>
    </row>
    <row r="174" spans="1:11" x14ac:dyDescent="0.25">
      <c r="A174" s="980"/>
      <c r="B174" s="981"/>
      <c r="C174" s="981"/>
      <c r="D174" s="981"/>
      <c r="E174" s="981"/>
      <c r="F174" s="982"/>
      <c r="G174" s="980"/>
      <c r="H174" s="981"/>
      <c r="I174" s="981"/>
      <c r="J174" s="981"/>
      <c r="K174" s="982"/>
    </row>
    <row r="175" spans="1:11" x14ac:dyDescent="0.25">
      <c r="A175" s="980"/>
      <c r="B175" s="981"/>
      <c r="C175" s="981"/>
      <c r="D175" s="981"/>
      <c r="E175" s="981"/>
      <c r="F175" s="982"/>
      <c r="G175" s="980"/>
      <c r="H175" s="981"/>
      <c r="I175" s="981"/>
      <c r="J175" s="981"/>
      <c r="K175" s="982"/>
    </row>
    <row r="176" spans="1:11" x14ac:dyDescent="0.25">
      <c r="A176" s="980"/>
      <c r="B176" s="981"/>
      <c r="C176" s="981"/>
      <c r="D176" s="981"/>
      <c r="E176" s="981"/>
      <c r="F176" s="982"/>
      <c r="G176" s="980"/>
      <c r="H176" s="981"/>
      <c r="I176" s="981"/>
      <c r="J176" s="981"/>
      <c r="K176" s="982"/>
    </row>
    <row r="177" spans="1:11" x14ac:dyDescent="0.25">
      <c r="A177" s="980"/>
      <c r="B177" s="981"/>
      <c r="C177" s="981"/>
      <c r="D177" s="981"/>
      <c r="E177" s="981"/>
      <c r="F177" s="982"/>
      <c r="G177" s="980"/>
      <c r="H177" s="981"/>
      <c r="I177" s="981"/>
      <c r="J177" s="981"/>
      <c r="K177" s="982"/>
    </row>
    <row r="178" spans="1:11" x14ac:dyDescent="0.25">
      <c r="A178" s="980"/>
      <c r="B178" s="981"/>
      <c r="C178" s="981"/>
      <c r="D178" s="981"/>
      <c r="E178" s="981"/>
      <c r="F178" s="982"/>
      <c r="G178" s="980"/>
      <c r="H178" s="981"/>
      <c r="I178" s="981"/>
      <c r="J178" s="981"/>
      <c r="K178" s="982"/>
    </row>
    <row r="179" spans="1:11" ht="15.75" thickBot="1" x14ac:dyDescent="0.3">
      <c r="A179" s="980"/>
      <c r="B179" s="981"/>
      <c r="C179" s="981"/>
      <c r="D179" s="981"/>
      <c r="E179" s="981"/>
      <c r="F179" s="982"/>
      <c r="G179" s="980"/>
      <c r="H179" s="981"/>
      <c r="I179" s="981"/>
      <c r="J179" s="981"/>
      <c r="K179" s="982"/>
    </row>
    <row r="180" spans="1:11" x14ac:dyDescent="0.25">
      <c r="A180" s="998" t="s">
        <v>1119</v>
      </c>
      <c r="B180" s="999"/>
      <c r="C180" s="999"/>
      <c r="D180" s="999"/>
      <c r="E180" s="999"/>
      <c r="F180" s="1000"/>
      <c r="G180" s="1004" t="s">
        <v>1120</v>
      </c>
      <c r="H180" s="1005"/>
      <c r="I180" s="1005"/>
      <c r="J180" s="1005"/>
      <c r="K180" s="1006"/>
    </row>
    <row r="181" spans="1:11" ht="15.75" thickBot="1" x14ac:dyDescent="0.3">
      <c r="A181" s="1001"/>
      <c r="B181" s="1002"/>
      <c r="C181" s="1002"/>
      <c r="D181" s="1002"/>
      <c r="E181" s="1002"/>
      <c r="F181" s="1003"/>
      <c r="G181" s="1007"/>
      <c r="H181" s="1008"/>
      <c r="I181" s="1008"/>
      <c r="J181" s="1008"/>
      <c r="K181" s="1009"/>
    </row>
    <row r="182" spans="1:11" x14ac:dyDescent="0.25">
      <c r="A182" s="980"/>
      <c r="B182" s="981"/>
      <c r="C182" s="981"/>
      <c r="D182" s="981"/>
      <c r="E182" s="981"/>
      <c r="F182" s="982"/>
      <c r="G182" s="980" t="s">
        <v>538</v>
      </c>
      <c r="H182" s="981"/>
      <c r="I182" s="981"/>
      <c r="J182" s="981"/>
      <c r="K182" s="982"/>
    </row>
    <row r="183" spans="1:11" x14ac:dyDescent="0.25">
      <c r="A183" s="980"/>
      <c r="B183" s="981"/>
      <c r="C183" s="981"/>
      <c r="D183" s="981"/>
      <c r="E183" s="981"/>
      <c r="F183" s="982"/>
      <c r="G183" s="980"/>
      <c r="H183" s="981"/>
      <c r="I183" s="981"/>
      <c r="J183" s="981"/>
      <c r="K183" s="982"/>
    </row>
    <row r="184" spans="1:11" x14ac:dyDescent="0.25">
      <c r="A184" s="980"/>
      <c r="B184" s="981"/>
      <c r="C184" s="981"/>
      <c r="D184" s="981"/>
      <c r="E184" s="981"/>
      <c r="F184" s="982"/>
      <c r="G184" s="980"/>
      <c r="H184" s="981"/>
      <c r="I184" s="981"/>
      <c r="J184" s="981"/>
      <c r="K184" s="982"/>
    </row>
    <row r="185" spans="1:11" x14ac:dyDescent="0.25">
      <c r="A185" s="980"/>
      <c r="B185" s="981"/>
      <c r="C185" s="981"/>
      <c r="D185" s="981"/>
      <c r="E185" s="981"/>
      <c r="F185" s="982"/>
      <c r="G185" s="980"/>
      <c r="H185" s="981"/>
      <c r="I185" s="981"/>
      <c r="J185" s="981"/>
      <c r="K185" s="982"/>
    </row>
    <row r="186" spans="1:11" x14ac:dyDescent="0.25">
      <c r="A186" s="980"/>
      <c r="B186" s="981"/>
      <c r="C186" s="981"/>
      <c r="D186" s="981"/>
      <c r="E186" s="981"/>
      <c r="F186" s="982"/>
      <c r="G186" s="980"/>
      <c r="H186" s="981"/>
      <c r="I186" s="981"/>
      <c r="J186" s="981"/>
      <c r="K186" s="982"/>
    </row>
    <row r="187" spans="1:11" x14ac:dyDescent="0.25">
      <c r="A187" s="980"/>
      <c r="B187" s="981"/>
      <c r="C187" s="981"/>
      <c r="D187" s="981"/>
      <c r="E187" s="981"/>
      <c r="F187" s="982"/>
      <c r="G187" s="980"/>
      <c r="H187" s="981"/>
      <c r="I187" s="981"/>
      <c r="J187" s="981"/>
      <c r="K187" s="982"/>
    </row>
    <row r="188" spans="1:11" x14ac:dyDescent="0.25">
      <c r="A188" s="980"/>
      <c r="B188" s="981"/>
      <c r="C188" s="981"/>
      <c r="D188" s="981"/>
      <c r="E188" s="981"/>
      <c r="F188" s="982"/>
      <c r="G188" s="980"/>
      <c r="H188" s="981"/>
      <c r="I188" s="981"/>
      <c r="J188" s="981"/>
      <c r="K188" s="982"/>
    </row>
    <row r="189" spans="1:11" x14ac:dyDescent="0.25">
      <c r="A189" s="980"/>
      <c r="B189" s="981"/>
      <c r="C189" s="981"/>
      <c r="D189" s="981"/>
      <c r="E189" s="981"/>
      <c r="F189" s="982"/>
      <c r="G189" s="980"/>
      <c r="H189" s="981"/>
      <c r="I189" s="981"/>
      <c r="J189" s="981"/>
      <c r="K189" s="982"/>
    </row>
    <row r="190" spans="1:11" x14ac:dyDescent="0.25">
      <c r="A190" s="980"/>
      <c r="B190" s="981"/>
      <c r="C190" s="981"/>
      <c r="D190" s="981"/>
      <c r="E190" s="981"/>
      <c r="F190" s="982"/>
      <c r="G190" s="980"/>
      <c r="H190" s="981"/>
      <c r="I190" s="981"/>
      <c r="J190" s="981"/>
      <c r="K190" s="982"/>
    </row>
    <row r="191" spans="1:11" x14ac:dyDescent="0.25">
      <c r="A191" s="980"/>
      <c r="B191" s="981"/>
      <c r="C191" s="981"/>
      <c r="D191" s="981"/>
      <c r="E191" s="981"/>
      <c r="F191" s="982"/>
      <c r="G191" s="980"/>
      <c r="H191" s="981"/>
      <c r="I191" s="981"/>
      <c r="J191" s="981"/>
      <c r="K191" s="982"/>
    </row>
    <row r="192" spans="1:11" x14ac:dyDescent="0.25">
      <c r="A192" s="980"/>
      <c r="B192" s="981"/>
      <c r="C192" s="981"/>
      <c r="D192" s="981"/>
      <c r="E192" s="981"/>
      <c r="F192" s="982"/>
      <c r="G192" s="980"/>
      <c r="H192" s="981"/>
      <c r="I192" s="981"/>
      <c r="J192" s="981"/>
      <c r="K192" s="982"/>
    </row>
    <row r="193" spans="1:11" x14ac:dyDescent="0.25">
      <c r="A193" s="980"/>
      <c r="B193" s="981"/>
      <c r="C193" s="981"/>
      <c r="D193" s="981"/>
      <c r="E193" s="981"/>
      <c r="F193" s="982"/>
      <c r="G193" s="980"/>
      <c r="H193" s="981"/>
      <c r="I193" s="981"/>
      <c r="J193" s="981"/>
      <c r="K193" s="982"/>
    </row>
    <row r="194" spans="1:11" x14ac:dyDescent="0.25">
      <c r="A194" s="980"/>
      <c r="B194" s="981"/>
      <c r="C194" s="981"/>
      <c r="D194" s="981"/>
      <c r="E194" s="981"/>
      <c r="F194" s="982"/>
      <c r="G194" s="980"/>
      <c r="H194" s="981"/>
      <c r="I194" s="981"/>
      <c r="J194" s="981"/>
      <c r="K194" s="982"/>
    </row>
    <row r="195" spans="1:11" ht="15.75" thickBot="1" x14ac:dyDescent="0.3">
      <c r="A195" s="980"/>
      <c r="B195" s="981"/>
      <c r="C195" s="981"/>
      <c r="D195" s="981"/>
      <c r="E195" s="981"/>
      <c r="F195" s="982"/>
      <c r="G195" s="980"/>
      <c r="H195" s="981"/>
      <c r="I195" s="981"/>
      <c r="J195" s="981"/>
      <c r="K195" s="982"/>
    </row>
    <row r="196" spans="1:11" ht="33" customHeight="1" x14ac:dyDescent="0.25">
      <c r="A196" s="998" t="s">
        <v>1121</v>
      </c>
      <c r="B196" s="999"/>
      <c r="C196" s="999"/>
      <c r="D196" s="999"/>
      <c r="E196" s="999"/>
      <c r="F196" s="1000"/>
      <c r="G196" s="1004" t="s">
        <v>1121</v>
      </c>
      <c r="H196" s="1005"/>
      <c r="I196" s="1005"/>
      <c r="J196" s="1005"/>
      <c r="K196" s="1006"/>
    </row>
    <row r="197" spans="1:11" ht="0.75" customHeight="1" thickBot="1" x14ac:dyDescent="0.3">
      <c r="A197" s="1001"/>
      <c r="B197" s="1002"/>
      <c r="C197" s="1002"/>
      <c r="D197" s="1002"/>
      <c r="E197" s="1002"/>
      <c r="F197" s="1003"/>
      <c r="G197" s="1007"/>
      <c r="H197" s="1008"/>
      <c r="I197" s="1008"/>
      <c r="J197" s="1008"/>
      <c r="K197" s="1009"/>
    </row>
    <row r="198" spans="1:11" x14ac:dyDescent="0.25">
      <c r="A198" s="995" t="s">
        <v>596</v>
      </c>
      <c r="B198" s="996"/>
      <c r="C198" s="996"/>
      <c r="D198" s="996"/>
      <c r="E198" s="996"/>
      <c r="F198" s="997"/>
      <c r="G198" s="995" t="s">
        <v>597</v>
      </c>
      <c r="H198" s="996"/>
      <c r="I198" s="996"/>
      <c r="J198" s="996"/>
      <c r="K198" s="997"/>
    </row>
    <row r="199" spans="1:11" x14ac:dyDescent="0.25">
      <c r="A199" s="980"/>
      <c r="B199" s="981"/>
      <c r="C199" s="981"/>
      <c r="D199" s="981"/>
      <c r="E199" s="981"/>
      <c r="F199" s="982"/>
      <c r="G199" s="980"/>
      <c r="H199" s="981"/>
      <c r="I199" s="981"/>
      <c r="J199" s="981"/>
      <c r="K199" s="982"/>
    </row>
    <row r="200" spans="1:11" x14ac:dyDescent="0.25">
      <c r="A200" s="980"/>
      <c r="B200" s="981"/>
      <c r="C200" s="981"/>
      <c r="D200" s="981"/>
      <c r="E200" s="981"/>
      <c r="F200" s="982"/>
      <c r="G200" s="980"/>
      <c r="H200" s="981"/>
      <c r="I200" s="981"/>
      <c r="J200" s="981"/>
      <c r="K200" s="982"/>
    </row>
    <row r="201" spans="1:11" x14ac:dyDescent="0.25">
      <c r="A201" s="980"/>
      <c r="B201" s="981"/>
      <c r="C201" s="981"/>
      <c r="D201" s="981"/>
      <c r="E201" s="981"/>
      <c r="F201" s="982"/>
      <c r="G201" s="980"/>
      <c r="H201" s="981"/>
      <c r="I201" s="981"/>
      <c r="J201" s="981"/>
      <c r="K201" s="982"/>
    </row>
    <row r="202" spans="1:11" x14ac:dyDescent="0.25">
      <c r="A202" s="980"/>
      <c r="B202" s="981"/>
      <c r="C202" s="981"/>
      <c r="D202" s="981"/>
      <c r="E202" s="981"/>
      <c r="F202" s="982"/>
      <c r="G202" s="980"/>
      <c r="H202" s="981"/>
      <c r="I202" s="981"/>
      <c r="J202" s="981"/>
      <c r="K202" s="982"/>
    </row>
    <row r="203" spans="1:11" x14ac:dyDescent="0.25">
      <c r="A203" s="980"/>
      <c r="B203" s="981"/>
      <c r="C203" s="981"/>
      <c r="D203" s="981"/>
      <c r="E203" s="981"/>
      <c r="F203" s="982"/>
      <c r="G203" s="980"/>
      <c r="H203" s="981"/>
      <c r="I203" s="981"/>
      <c r="J203" s="981"/>
      <c r="K203" s="982"/>
    </row>
    <row r="204" spans="1:11" x14ac:dyDescent="0.25">
      <c r="A204" s="980"/>
      <c r="B204" s="981"/>
      <c r="C204" s="981"/>
      <c r="D204" s="981"/>
      <c r="E204" s="981"/>
      <c r="F204" s="982"/>
      <c r="G204" s="980"/>
      <c r="H204" s="981"/>
      <c r="I204" s="981"/>
      <c r="J204" s="981"/>
      <c r="K204" s="982"/>
    </row>
    <row r="205" spans="1:11" x14ac:dyDescent="0.25">
      <c r="A205" s="980"/>
      <c r="B205" s="981"/>
      <c r="C205" s="981"/>
      <c r="D205" s="981"/>
      <c r="E205" s="981"/>
      <c r="F205" s="982"/>
      <c r="G205" s="980"/>
      <c r="H205" s="981"/>
      <c r="I205" s="981"/>
      <c r="J205" s="981"/>
      <c r="K205" s="982"/>
    </row>
    <row r="206" spans="1:11" x14ac:dyDescent="0.25">
      <c r="A206" s="980"/>
      <c r="B206" s="981"/>
      <c r="C206" s="981"/>
      <c r="D206" s="981"/>
      <c r="E206" s="981"/>
      <c r="F206" s="982"/>
      <c r="G206" s="980"/>
      <c r="H206" s="981"/>
      <c r="I206" s="981"/>
      <c r="J206" s="981"/>
      <c r="K206" s="982"/>
    </row>
    <row r="207" spans="1:11" x14ac:dyDescent="0.25">
      <c r="A207" s="980"/>
      <c r="B207" s="981"/>
      <c r="C207" s="981"/>
      <c r="D207" s="981"/>
      <c r="E207" s="981"/>
      <c r="F207" s="982"/>
      <c r="G207" s="980"/>
      <c r="H207" s="981"/>
      <c r="I207" s="981"/>
      <c r="J207" s="981"/>
      <c r="K207" s="982"/>
    </row>
    <row r="208" spans="1:11" x14ac:dyDescent="0.25">
      <c r="A208" s="980"/>
      <c r="B208" s="981"/>
      <c r="C208" s="981"/>
      <c r="D208" s="981"/>
      <c r="E208" s="981"/>
      <c r="F208" s="982"/>
      <c r="G208" s="980"/>
      <c r="H208" s="981"/>
      <c r="I208" s="981"/>
      <c r="J208" s="981"/>
      <c r="K208" s="982"/>
    </row>
    <row r="209" spans="1:11" x14ac:dyDescent="0.25">
      <c r="A209" s="980"/>
      <c r="B209" s="981"/>
      <c r="C209" s="981"/>
      <c r="D209" s="981"/>
      <c r="E209" s="981"/>
      <c r="F209" s="982"/>
      <c r="G209" s="980"/>
      <c r="H209" s="981"/>
      <c r="I209" s="981"/>
      <c r="J209" s="981"/>
      <c r="K209" s="982"/>
    </row>
    <row r="210" spans="1:11" x14ac:dyDescent="0.25">
      <c r="A210" s="980"/>
      <c r="B210" s="981"/>
      <c r="C210" s="981"/>
      <c r="D210" s="981"/>
      <c r="E210" s="981"/>
      <c r="F210" s="982"/>
      <c r="G210" s="980"/>
      <c r="H210" s="981"/>
      <c r="I210" s="981"/>
      <c r="J210" s="981"/>
      <c r="K210" s="982"/>
    </row>
    <row r="211" spans="1:11" ht="15.75" thickBot="1" x14ac:dyDescent="0.3">
      <c r="A211" s="980"/>
      <c r="B211" s="981"/>
      <c r="C211" s="981"/>
      <c r="D211" s="981"/>
      <c r="E211" s="981"/>
      <c r="F211" s="982"/>
      <c r="G211" s="980"/>
      <c r="H211" s="981"/>
      <c r="I211" s="981"/>
      <c r="J211" s="981"/>
      <c r="K211" s="982"/>
    </row>
    <row r="212" spans="1:11" x14ac:dyDescent="0.25">
      <c r="A212" s="998" t="s">
        <v>1122</v>
      </c>
      <c r="B212" s="999"/>
      <c r="C212" s="999"/>
      <c r="D212" s="999"/>
      <c r="E212" s="999"/>
      <c r="F212" s="1000"/>
      <c r="G212" s="1004" t="s">
        <v>1123</v>
      </c>
      <c r="H212" s="1005"/>
      <c r="I212" s="1005"/>
      <c r="J212" s="1005"/>
      <c r="K212" s="1006"/>
    </row>
    <row r="213" spans="1:11" ht="15.75" thickBot="1" x14ac:dyDescent="0.3">
      <c r="A213" s="1001"/>
      <c r="B213" s="1002"/>
      <c r="C213" s="1002"/>
      <c r="D213" s="1002"/>
      <c r="E213" s="1002"/>
      <c r="F213" s="1003"/>
      <c r="G213" s="1007"/>
      <c r="H213" s="1008"/>
      <c r="I213" s="1008"/>
      <c r="J213" s="1008"/>
      <c r="K213" s="1009"/>
    </row>
    <row r="214" spans="1:11" ht="15" customHeight="1" x14ac:dyDescent="0.25">
      <c r="A214" s="995" t="s">
        <v>596</v>
      </c>
      <c r="B214" s="996"/>
      <c r="C214" s="996"/>
      <c r="D214" s="996"/>
      <c r="E214" s="996"/>
      <c r="F214" s="997"/>
      <c r="G214" s="995" t="s">
        <v>597</v>
      </c>
      <c r="H214" s="996"/>
      <c r="I214" s="996"/>
      <c r="J214" s="996"/>
      <c r="K214" s="997"/>
    </row>
    <row r="215" spans="1:11" ht="15" customHeight="1" x14ac:dyDescent="0.25">
      <c r="A215" s="980"/>
      <c r="B215" s="981"/>
      <c r="C215" s="981"/>
      <c r="D215" s="981"/>
      <c r="E215" s="981"/>
      <c r="F215" s="982"/>
      <c r="G215" s="980"/>
      <c r="H215" s="981"/>
      <c r="I215" s="981"/>
      <c r="J215" s="981"/>
      <c r="K215" s="982"/>
    </row>
    <row r="216" spans="1:11" ht="15" customHeight="1" x14ac:dyDescent="0.25">
      <c r="A216" s="980"/>
      <c r="B216" s="981"/>
      <c r="C216" s="981"/>
      <c r="D216" s="981"/>
      <c r="E216" s="981"/>
      <c r="F216" s="982"/>
      <c r="G216" s="980"/>
      <c r="H216" s="981"/>
      <c r="I216" s="981"/>
      <c r="J216" s="981"/>
      <c r="K216" s="982"/>
    </row>
    <row r="217" spans="1:11" ht="15" customHeight="1" x14ac:dyDescent="0.25">
      <c r="A217" s="980"/>
      <c r="B217" s="981"/>
      <c r="C217" s="981"/>
      <c r="D217" s="981"/>
      <c r="E217" s="981"/>
      <c r="F217" s="982"/>
      <c r="G217" s="980"/>
      <c r="H217" s="981"/>
      <c r="I217" s="981"/>
      <c r="J217" s="981"/>
      <c r="K217" s="982"/>
    </row>
    <row r="218" spans="1:11" ht="15" customHeight="1" x14ac:dyDescent="0.25">
      <c r="A218" s="980"/>
      <c r="B218" s="981"/>
      <c r="C218" s="981"/>
      <c r="D218" s="981"/>
      <c r="E218" s="981"/>
      <c r="F218" s="982"/>
      <c r="G218" s="980"/>
      <c r="H218" s="981"/>
      <c r="I218" s="981"/>
      <c r="J218" s="981"/>
      <c r="K218" s="982"/>
    </row>
    <row r="219" spans="1:11" ht="15" customHeight="1" x14ac:dyDescent="0.25">
      <c r="A219" s="980"/>
      <c r="B219" s="981"/>
      <c r="C219" s="981"/>
      <c r="D219" s="981"/>
      <c r="E219" s="981"/>
      <c r="F219" s="982"/>
      <c r="G219" s="980"/>
      <c r="H219" s="981"/>
      <c r="I219" s="981"/>
      <c r="J219" s="981"/>
      <c r="K219" s="982"/>
    </row>
    <row r="220" spans="1:11" ht="15" customHeight="1" x14ac:dyDescent="0.25">
      <c r="A220" s="980"/>
      <c r="B220" s="981"/>
      <c r="C220" s="981"/>
      <c r="D220" s="981"/>
      <c r="E220" s="981"/>
      <c r="F220" s="982"/>
      <c r="G220" s="980"/>
      <c r="H220" s="981"/>
      <c r="I220" s="981"/>
      <c r="J220" s="981"/>
      <c r="K220" s="982"/>
    </row>
    <row r="221" spans="1:11" ht="15" customHeight="1" x14ac:dyDescent="0.25">
      <c r="A221" s="980"/>
      <c r="B221" s="981"/>
      <c r="C221" s="981"/>
      <c r="D221" s="981"/>
      <c r="E221" s="981"/>
      <c r="F221" s="982"/>
      <c r="G221" s="980"/>
      <c r="H221" s="981"/>
      <c r="I221" s="981"/>
      <c r="J221" s="981"/>
      <c r="K221" s="982"/>
    </row>
    <row r="222" spans="1:11" ht="15" customHeight="1" x14ac:dyDescent="0.25">
      <c r="A222" s="980"/>
      <c r="B222" s="981"/>
      <c r="C222" s="981"/>
      <c r="D222" s="981"/>
      <c r="E222" s="981"/>
      <c r="F222" s="982"/>
      <c r="G222" s="980"/>
      <c r="H222" s="981"/>
      <c r="I222" s="981"/>
      <c r="J222" s="981"/>
      <c r="K222" s="982"/>
    </row>
    <row r="223" spans="1:11" ht="15" customHeight="1" x14ac:dyDescent="0.25">
      <c r="A223" s="980"/>
      <c r="B223" s="981"/>
      <c r="C223" s="981"/>
      <c r="D223" s="981"/>
      <c r="E223" s="981"/>
      <c r="F223" s="982"/>
      <c r="G223" s="980"/>
      <c r="H223" s="981"/>
      <c r="I223" s="981"/>
      <c r="J223" s="981"/>
      <c r="K223" s="982"/>
    </row>
    <row r="224" spans="1:11" ht="15" customHeight="1" x14ac:dyDescent="0.25">
      <c r="A224" s="980"/>
      <c r="B224" s="981"/>
      <c r="C224" s="981"/>
      <c r="D224" s="981"/>
      <c r="E224" s="981"/>
      <c r="F224" s="982"/>
      <c r="G224" s="980"/>
      <c r="H224" s="981"/>
      <c r="I224" s="981"/>
      <c r="J224" s="981"/>
      <c r="K224" s="982"/>
    </row>
    <row r="225" spans="1:11" ht="15" customHeight="1" x14ac:dyDescent="0.25">
      <c r="A225" s="980"/>
      <c r="B225" s="981"/>
      <c r="C225" s="981"/>
      <c r="D225" s="981"/>
      <c r="E225" s="981"/>
      <c r="F225" s="982"/>
      <c r="G225" s="980"/>
      <c r="H225" s="981"/>
      <c r="I225" s="981"/>
      <c r="J225" s="981"/>
      <c r="K225" s="982"/>
    </row>
    <row r="226" spans="1:11" ht="15" customHeight="1" x14ac:dyDescent="0.25">
      <c r="A226" s="980"/>
      <c r="B226" s="981"/>
      <c r="C226" s="981"/>
      <c r="D226" s="981"/>
      <c r="E226" s="981"/>
      <c r="F226" s="982"/>
      <c r="G226" s="980"/>
      <c r="H226" s="981"/>
      <c r="I226" s="981"/>
      <c r="J226" s="981"/>
      <c r="K226" s="982"/>
    </row>
    <row r="227" spans="1:11" ht="15" customHeight="1" thickBot="1" x14ac:dyDescent="0.3">
      <c r="A227" s="980"/>
      <c r="B227" s="981"/>
      <c r="C227" s="981"/>
      <c r="D227" s="981"/>
      <c r="E227" s="981"/>
      <c r="F227" s="982"/>
      <c r="G227" s="980"/>
      <c r="H227" s="981"/>
      <c r="I227" s="981"/>
      <c r="J227" s="981"/>
      <c r="K227" s="982"/>
    </row>
    <row r="228" spans="1:11" ht="15" customHeight="1" x14ac:dyDescent="0.25">
      <c r="A228" s="998" t="s">
        <v>1124</v>
      </c>
      <c r="B228" s="999"/>
      <c r="C228" s="999"/>
      <c r="D228" s="999"/>
      <c r="E228" s="999"/>
      <c r="F228" s="1000"/>
      <c r="G228" s="1004" t="s">
        <v>1125</v>
      </c>
      <c r="H228" s="1005"/>
      <c r="I228" s="1005"/>
      <c r="J228" s="1005"/>
      <c r="K228" s="1006"/>
    </row>
    <row r="229" spans="1:11" ht="15" customHeight="1" thickBot="1" x14ac:dyDescent="0.3">
      <c r="A229" s="1001"/>
      <c r="B229" s="1002"/>
      <c r="C229" s="1002"/>
      <c r="D229" s="1002"/>
      <c r="E229" s="1002"/>
      <c r="F229" s="1003"/>
      <c r="G229" s="1007"/>
      <c r="H229" s="1008"/>
      <c r="I229" s="1008"/>
      <c r="J229" s="1008"/>
      <c r="K229" s="1009"/>
    </row>
    <row r="230" spans="1:11" ht="15" customHeight="1" x14ac:dyDescent="0.25">
      <c r="A230" s="995" t="s">
        <v>596</v>
      </c>
      <c r="B230" s="996"/>
      <c r="C230" s="996"/>
      <c r="D230" s="996"/>
      <c r="E230" s="996"/>
      <c r="F230" s="997"/>
      <c r="G230" s="995" t="s">
        <v>597</v>
      </c>
      <c r="H230" s="996"/>
      <c r="I230" s="996"/>
      <c r="J230" s="996"/>
      <c r="K230" s="997"/>
    </row>
    <row r="231" spans="1:11" ht="15" customHeight="1" x14ac:dyDescent="0.25">
      <c r="A231" s="980"/>
      <c r="B231" s="981"/>
      <c r="C231" s="981"/>
      <c r="D231" s="981"/>
      <c r="E231" s="981"/>
      <c r="F231" s="982"/>
      <c r="G231" s="980"/>
      <c r="H231" s="981"/>
      <c r="I231" s="981"/>
      <c r="J231" s="981"/>
      <c r="K231" s="982"/>
    </row>
    <row r="232" spans="1:11" ht="15" customHeight="1" x14ac:dyDescent="0.25">
      <c r="A232" s="980"/>
      <c r="B232" s="981"/>
      <c r="C232" s="981"/>
      <c r="D232" s="981"/>
      <c r="E232" s="981"/>
      <c r="F232" s="982"/>
      <c r="G232" s="980"/>
      <c r="H232" s="981"/>
      <c r="I232" s="981"/>
      <c r="J232" s="981"/>
      <c r="K232" s="982"/>
    </row>
    <row r="233" spans="1:11" ht="15" customHeight="1" x14ac:dyDescent="0.25">
      <c r="A233" s="980"/>
      <c r="B233" s="981"/>
      <c r="C233" s="981"/>
      <c r="D233" s="981"/>
      <c r="E233" s="981"/>
      <c r="F233" s="982"/>
      <c r="G233" s="980"/>
      <c r="H233" s="981"/>
      <c r="I233" s="981"/>
      <c r="J233" s="981"/>
      <c r="K233" s="982"/>
    </row>
    <row r="234" spans="1:11" ht="15" customHeight="1" x14ac:dyDescent="0.25">
      <c r="A234" s="980"/>
      <c r="B234" s="981"/>
      <c r="C234" s="981"/>
      <c r="D234" s="981"/>
      <c r="E234" s="981"/>
      <c r="F234" s="982"/>
      <c r="G234" s="980"/>
      <c r="H234" s="981"/>
      <c r="I234" s="981"/>
      <c r="J234" s="981"/>
      <c r="K234" s="982"/>
    </row>
    <row r="235" spans="1:11" ht="15" customHeight="1" x14ac:dyDescent="0.25">
      <c r="A235" s="980"/>
      <c r="B235" s="981"/>
      <c r="C235" s="981"/>
      <c r="D235" s="981"/>
      <c r="E235" s="981"/>
      <c r="F235" s="982"/>
      <c r="G235" s="980"/>
      <c r="H235" s="981"/>
      <c r="I235" s="981"/>
      <c r="J235" s="981"/>
      <c r="K235" s="982"/>
    </row>
    <row r="236" spans="1:11" ht="15" customHeight="1" x14ac:dyDescent="0.25">
      <c r="A236" s="980"/>
      <c r="B236" s="981"/>
      <c r="C236" s="981"/>
      <c r="D236" s="981"/>
      <c r="E236" s="981"/>
      <c r="F236" s="982"/>
      <c r="G236" s="980"/>
      <c r="H236" s="981"/>
      <c r="I236" s="981"/>
      <c r="J236" s="981"/>
      <c r="K236" s="982"/>
    </row>
    <row r="237" spans="1:11" ht="15" customHeight="1" x14ac:dyDescent="0.25">
      <c r="A237" s="980"/>
      <c r="B237" s="981"/>
      <c r="C237" s="981"/>
      <c r="D237" s="981"/>
      <c r="E237" s="981"/>
      <c r="F237" s="982"/>
      <c r="G237" s="980"/>
      <c r="H237" s="981"/>
      <c r="I237" s="981"/>
      <c r="J237" s="981"/>
      <c r="K237" s="982"/>
    </row>
    <row r="238" spans="1:11" ht="15" customHeight="1" x14ac:dyDescent="0.25">
      <c r="A238" s="980"/>
      <c r="B238" s="981"/>
      <c r="C238" s="981"/>
      <c r="D238" s="981"/>
      <c r="E238" s="981"/>
      <c r="F238" s="982"/>
      <c r="G238" s="980"/>
      <c r="H238" s="981"/>
      <c r="I238" s="981"/>
      <c r="J238" s="981"/>
      <c r="K238" s="982"/>
    </row>
    <row r="239" spans="1:11" ht="15" customHeight="1" x14ac:dyDescent="0.25">
      <c r="A239" s="980"/>
      <c r="B239" s="981"/>
      <c r="C239" s="981"/>
      <c r="D239" s="981"/>
      <c r="E239" s="981"/>
      <c r="F239" s="982"/>
      <c r="G239" s="980"/>
      <c r="H239" s="981"/>
      <c r="I239" s="981"/>
      <c r="J239" s="981"/>
      <c r="K239" s="982"/>
    </row>
    <row r="240" spans="1:11" ht="15" customHeight="1" x14ac:dyDescent="0.25">
      <c r="A240" s="980"/>
      <c r="B240" s="981"/>
      <c r="C240" s="981"/>
      <c r="D240" s="981"/>
      <c r="E240" s="981"/>
      <c r="F240" s="982"/>
      <c r="G240" s="980"/>
      <c r="H240" s="981"/>
      <c r="I240" s="981"/>
      <c r="J240" s="981"/>
      <c r="K240" s="982"/>
    </row>
    <row r="241" spans="1:11" ht="15" customHeight="1" x14ac:dyDescent="0.25">
      <c r="A241" s="980"/>
      <c r="B241" s="981"/>
      <c r="C241" s="981"/>
      <c r="D241" s="981"/>
      <c r="E241" s="981"/>
      <c r="F241" s="982"/>
      <c r="G241" s="980"/>
      <c r="H241" s="981"/>
      <c r="I241" s="981"/>
      <c r="J241" s="981"/>
      <c r="K241" s="982"/>
    </row>
    <row r="242" spans="1:11" ht="15" customHeight="1" x14ac:dyDescent="0.25">
      <c r="A242" s="980"/>
      <c r="B242" s="981"/>
      <c r="C242" s="981"/>
      <c r="D242" s="981"/>
      <c r="E242" s="981"/>
      <c r="F242" s="982"/>
      <c r="G242" s="980"/>
      <c r="H242" s="981"/>
      <c r="I242" s="981"/>
      <c r="J242" s="981"/>
      <c r="K242" s="982"/>
    </row>
    <row r="243" spans="1:11" ht="15" customHeight="1" thickBot="1" x14ac:dyDescent="0.3">
      <c r="A243" s="980"/>
      <c r="B243" s="981"/>
      <c r="C243" s="981"/>
      <c r="D243" s="981"/>
      <c r="E243" s="981"/>
      <c r="F243" s="982"/>
      <c r="G243" s="980"/>
      <c r="H243" s="981"/>
      <c r="I243" s="981"/>
      <c r="J243" s="981"/>
      <c r="K243" s="982"/>
    </row>
    <row r="244" spans="1:11" ht="15" customHeight="1" x14ac:dyDescent="0.25">
      <c r="A244" s="998" t="s">
        <v>1126</v>
      </c>
      <c r="B244" s="999"/>
      <c r="C244" s="999"/>
      <c r="D244" s="999"/>
      <c r="E244" s="999"/>
      <c r="F244" s="1000"/>
      <c r="G244" s="1004" t="s">
        <v>1018</v>
      </c>
      <c r="H244" s="1005"/>
      <c r="I244" s="1005"/>
      <c r="J244" s="1005"/>
      <c r="K244" s="1006"/>
    </row>
    <row r="245" spans="1:11" ht="15" customHeight="1" thickBot="1" x14ac:dyDescent="0.3">
      <c r="A245" s="1001"/>
      <c r="B245" s="1002"/>
      <c r="C245" s="1002"/>
      <c r="D245" s="1002"/>
      <c r="E245" s="1002"/>
      <c r="F245" s="1003"/>
      <c r="G245" s="1007"/>
      <c r="H245" s="1008"/>
      <c r="I245" s="1008"/>
      <c r="J245" s="1008"/>
      <c r="K245" s="1009"/>
    </row>
    <row r="246" spans="1:11" ht="15.75" hidden="1" thickBot="1" x14ac:dyDescent="0.3">
      <c r="A246" s="995" t="s">
        <v>598</v>
      </c>
      <c r="B246" s="996"/>
      <c r="C246" s="996"/>
      <c r="D246" s="996"/>
      <c r="E246" s="996"/>
      <c r="F246" s="997"/>
      <c r="G246" s="995" t="s">
        <v>599</v>
      </c>
      <c r="H246" s="996"/>
      <c r="I246" s="996"/>
      <c r="J246" s="996"/>
      <c r="K246" s="997"/>
    </row>
    <row r="247" spans="1:11" ht="15.75" hidden="1" thickBot="1" x14ac:dyDescent="0.3">
      <c r="A247" s="980"/>
      <c r="B247" s="981"/>
      <c r="C247" s="981"/>
      <c r="D247" s="981"/>
      <c r="E247" s="981"/>
      <c r="F247" s="982"/>
      <c r="G247" s="980"/>
      <c r="H247" s="981"/>
      <c r="I247" s="981"/>
      <c r="J247" s="981"/>
      <c r="K247" s="982"/>
    </row>
    <row r="248" spans="1:11" ht="15.75" hidden="1" thickBot="1" x14ac:dyDescent="0.3">
      <c r="A248" s="980"/>
      <c r="B248" s="981"/>
      <c r="C248" s="981"/>
      <c r="D248" s="981"/>
      <c r="E248" s="981"/>
      <c r="F248" s="982"/>
      <c r="G248" s="980"/>
      <c r="H248" s="981"/>
      <c r="I248" s="981"/>
      <c r="J248" s="981"/>
      <c r="K248" s="982"/>
    </row>
    <row r="249" spans="1:11" ht="15.75" hidden="1" thickBot="1" x14ac:dyDescent="0.3">
      <c r="A249" s="980"/>
      <c r="B249" s="981"/>
      <c r="C249" s="981"/>
      <c r="D249" s="981"/>
      <c r="E249" s="981"/>
      <c r="F249" s="982"/>
      <c r="G249" s="980"/>
      <c r="H249" s="981"/>
      <c r="I249" s="981"/>
      <c r="J249" s="981"/>
      <c r="K249" s="982"/>
    </row>
    <row r="250" spans="1:11" ht="15.75" hidden="1" thickBot="1" x14ac:dyDescent="0.3">
      <c r="A250" s="980"/>
      <c r="B250" s="981"/>
      <c r="C250" s="981"/>
      <c r="D250" s="981"/>
      <c r="E250" s="981"/>
      <c r="F250" s="982"/>
      <c r="G250" s="980"/>
      <c r="H250" s="981"/>
      <c r="I250" s="981"/>
      <c r="J250" s="981"/>
      <c r="K250" s="982"/>
    </row>
    <row r="251" spans="1:11" ht="15.75" hidden="1" thickBot="1" x14ac:dyDescent="0.3">
      <c r="A251" s="980"/>
      <c r="B251" s="981"/>
      <c r="C251" s="981"/>
      <c r="D251" s="981"/>
      <c r="E251" s="981"/>
      <c r="F251" s="982"/>
      <c r="G251" s="980"/>
      <c r="H251" s="981"/>
      <c r="I251" s="981"/>
      <c r="J251" s="981"/>
      <c r="K251" s="982"/>
    </row>
    <row r="252" spans="1:11" ht="15.75" hidden="1" thickBot="1" x14ac:dyDescent="0.3">
      <c r="A252" s="980"/>
      <c r="B252" s="981"/>
      <c r="C252" s="981"/>
      <c r="D252" s="981"/>
      <c r="E252" s="981"/>
      <c r="F252" s="982"/>
      <c r="G252" s="980"/>
      <c r="H252" s="981"/>
      <c r="I252" s="981"/>
      <c r="J252" s="981"/>
      <c r="K252" s="982"/>
    </row>
    <row r="253" spans="1:11" ht="15.75" hidden="1" thickBot="1" x14ac:dyDescent="0.3">
      <c r="A253" s="980"/>
      <c r="B253" s="981"/>
      <c r="C253" s="981"/>
      <c r="D253" s="981"/>
      <c r="E253" s="981"/>
      <c r="F253" s="982"/>
      <c r="G253" s="980"/>
      <c r="H253" s="981"/>
      <c r="I253" s="981"/>
      <c r="J253" s="981"/>
      <c r="K253" s="982"/>
    </row>
    <row r="254" spans="1:11" ht="15.75" hidden="1" thickBot="1" x14ac:dyDescent="0.3">
      <c r="A254" s="980"/>
      <c r="B254" s="981"/>
      <c r="C254" s="981"/>
      <c r="D254" s="981"/>
      <c r="E254" s="981"/>
      <c r="F254" s="982"/>
      <c r="G254" s="980"/>
      <c r="H254" s="981"/>
      <c r="I254" s="981"/>
      <c r="J254" s="981"/>
      <c r="K254" s="982"/>
    </row>
    <row r="255" spans="1:11" ht="15.75" hidden="1" thickBot="1" x14ac:dyDescent="0.3">
      <c r="A255" s="980"/>
      <c r="B255" s="981"/>
      <c r="C255" s="981"/>
      <c r="D255" s="981"/>
      <c r="E255" s="981"/>
      <c r="F255" s="982"/>
      <c r="G255" s="980"/>
      <c r="H255" s="981"/>
      <c r="I255" s="981"/>
      <c r="J255" s="981"/>
      <c r="K255" s="982"/>
    </row>
    <row r="256" spans="1:11" ht="15.75" hidden="1" thickBot="1" x14ac:dyDescent="0.3">
      <c r="A256" s="980"/>
      <c r="B256" s="981"/>
      <c r="C256" s="981"/>
      <c r="D256" s="981"/>
      <c r="E256" s="981"/>
      <c r="F256" s="982"/>
      <c r="G256" s="980"/>
      <c r="H256" s="981"/>
      <c r="I256" s="981"/>
      <c r="J256" s="981"/>
      <c r="K256" s="982"/>
    </row>
    <row r="257" spans="1:11" ht="15.75" hidden="1" thickBot="1" x14ac:dyDescent="0.3">
      <c r="A257" s="980"/>
      <c r="B257" s="981"/>
      <c r="C257" s="981"/>
      <c r="D257" s="981"/>
      <c r="E257" s="981"/>
      <c r="F257" s="982"/>
      <c r="G257" s="980"/>
      <c r="H257" s="981"/>
      <c r="I257" s="981"/>
      <c r="J257" s="981"/>
      <c r="K257" s="982"/>
    </row>
    <row r="258" spans="1:11" ht="15.75" hidden="1" thickBot="1" x14ac:dyDescent="0.3">
      <c r="A258" s="980"/>
      <c r="B258" s="981"/>
      <c r="C258" s="981"/>
      <c r="D258" s="981"/>
      <c r="E258" s="981"/>
      <c r="F258" s="982"/>
      <c r="G258" s="980"/>
      <c r="H258" s="981"/>
      <c r="I258" s="981"/>
      <c r="J258" s="981"/>
      <c r="K258" s="982"/>
    </row>
    <row r="259" spans="1:11" ht="15.75" hidden="1" thickBot="1" x14ac:dyDescent="0.3">
      <c r="A259" s="980"/>
      <c r="B259" s="981"/>
      <c r="C259" s="981"/>
      <c r="D259" s="981"/>
      <c r="E259" s="981"/>
      <c r="F259" s="982"/>
      <c r="G259" s="980"/>
      <c r="H259" s="981"/>
      <c r="I259" s="981"/>
      <c r="J259" s="981"/>
      <c r="K259" s="982"/>
    </row>
    <row r="260" spans="1:11" ht="15.75" hidden="1" thickBot="1" x14ac:dyDescent="0.3">
      <c r="A260" s="1004" t="s">
        <v>658</v>
      </c>
      <c r="B260" s="1005"/>
      <c r="C260" s="1005"/>
      <c r="D260" s="1005"/>
      <c r="E260" s="1005"/>
      <c r="F260" s="1006"/>
      <c r="G260" s="1004" t="s">
        <v>659</v>
      </c>
      <c r="H260" s="1005"/>
      <c r="I260" s="1005"/>
      <c r="J260" s="1005"/>
      <c r="K260" s="1006"/>
    </row>
    <row r="261" spans="1:11" ht="15.75" hidden="1" thickBot="1" x14ac:dyDescent="0.3">
      <c r="A261" s="1007"/>
      <c r="B261" s="1008"/>
      <c r="C261" s="1008"/>
      <c r="D261" s="1008"/>
      <c r="E261" s="1008"/>
      <c r="F261" s="1009"/>
      <c r="G261" s="1007"/>
      <c r="H261" s="1008"/>
      <c r="I261" s="1008"/>
      <c r="J261" s="1008"/>
      <c r="K261" s="1009"/>
    </row>
    <row r="262" spans="1:11" ht="15.75" hidden="1" thickBot="1" x14ac:dyDescent="0.3">
      <c r="A262" s="980" t="s">
        <v>537</v>
      </c>
      <c r="B262" s="981"/>
      <c r="C262" s="981"/>
      <c r="D262" s="981"/>
      <c r="E262" s="981"/>
      <c r="F262" s="982"/>
      <c r="G262" s="980" t="s">
        <v>538</v>
      </c>
      <c r="H262" s="981"/>
      <c r="I262" s="981"/>
      <c r="J262" s="981"/>
      <c r="K262" s="982"/>
    </row>
    <row r="263" spans="1:11" ht="15.75" hidden="1" thickBot="1" x14ac:dyDescent="0.3">
      <c r="A263" s="980"/>
      <c r="B263" s="981"/>
      <c r="C263" s="981"/>
      <c r="D263" s="981"/>
      <c r="E263" s="981"/>
      <c r="F263" s="982"/>
      <c r="G263" s="980"/>
      <c r="H263" s="981"/>
      <c r="I263" s="981"/>
      <c r="J263" s="981"/>
      <c r="K263" s="982"/>
    </row>
    <row r="264" spans="1:11" ht="15.75" hidden="1" thickBot="1" x14ac:dyDescent="0.3">
      <c r="A264" s="980"/>
      <c r="B264" s="981"/>
      <c r="C264" s="981"/>
      <c r="D264" s="981"/>
      <c r="E264" s="981"/>
      <c r="F264" s="982"/>
      <c r="G264" s="980"/>
      <c r="H264" s="981"/>
      <c r="I264" s="981"/>
      <c r="J264" s="981"/>
      <c r="K264" s="982"/>
    </row>
    <row r="265" spans="1:11" ht="15.75" hidden="1" thickBot="1" x14ac:dyDescent="0.3">
      <c r="A265" s="980"/>
      <c r="B265" s="981"/>
      <c r="C265" s="981"/>
      <c r="D265" s="981"/>
      <c r="E265" s="981"/>
      <c r="F265" s="982"/>
      <c r="G265" s="980"/>
      <c r="H265" s="981"/>
      <c r="I265" s="981"/>
      <c r="J265" s="981"/>
      <c r="K265" s="982"/>
    </row>
    <row r="266" spans="1:11" ht="15.75" hidden="1" thickBot="1" x14ac:dyDescent="0.3">
      <c r="A266" s="980"/>
      <c r="B266" s="981"/>
      <c r="C266" s="981"/>
      <c r="D266" s="981"/>
      <c r="E266" s="981"/>
      <c r="F266" s="982"/>
      <c r="G266" s="980"/>
      <c r="H266" s="981"/>
      <c r="I266" s="981"/>
      <c r="J266" s="981"/>
      <c r="K266" s="982"/>
    </row>
    <row r="267" spans="1:11" ht="15.75" hidden="1" thickBot="1" x14ac:dyDescent="0.3">
      <c r="A267" s="980"/>
      <c r="B267" s="981"/>
      <c r="C267" s="981"/>
      <c r="D267" s="981"/>
      <c r="E267" s="981"/>
      <c r="F267" s="982"/>
      <c r="G267" s="980"/>
      <c r="H267" s="981"/>
      <c r="I267" s="981"/>
      <c r="J267" s="981"/>
      <c r="K267" s="982"/>
    </row>
    <row r="268" spans="1:11" ht="15.75" hidden="1" thickBot="1" x14ac:dyDescent="0.3">
      <c r="A268" s="980"/>
      <c r="B268" s="981"/>
      <c r="C268" s="981"/>
      <c r="D268" s="981"/>
      <c r="E268" s="981"/>
      <c r="F268" s="982"/>
      <c r="G268" s="980"/>
      <c r="H268" s="981"/>
      <c r="I268" s="981"/>
      <c r="J268" s="981"/>
      <c r="K268" s="982"/>
    </row>
    <row r="269" spans="1:11" ht="15.75" hidden="1" thickBot="1" x14ac:dyDescent="0.3">
      <c r="A269" s="980"/>
      <c r="B269" s="981"/>
      <c r="C269" s="981"/>
      <c r="D269" s="981"/>
      <c r="E269" s="981"/>
      <c r="F269" s="982"/>
      <c r="G269" s="980"/>
      <c r="H269" s="981"/>
      <c r="I269" s="981"/>
      <c r="J269" s="981"/>
      <c r="K269" s="982"/>
    </row>
    <row r="270" spans="1:11" ht="15.75" hidden="1" thickBot="1" x14ac:dyDescent="0.3">
      <c r="A270" s="980"/>
      <c r="B270" s="981"/>
      <c r="C270" s="981"/>
      <c r="D270" s="981"/>
      <c r="E270" s="981"/>
      <c r="F270" s="982"/>
      <c r="G270" s="980"/>
      <c r="H270" s="981"/>
      <c r="I270" s="981"/>
      <c r="J270" s="981"/>
      <c r="K270" s="982"/>
    </row>
    <row r="271" spans="1:11" ht="15.75" hidden="1" thickBot="1" x14ac:dyDescent="0.3">
      <c r="A271" s="980"/>
      <c r="B271" s="981"/>
      <c r="C271" s="981"/>
      <c r="D271" s="981"/>
      <c r="E271" s="981"/>
      <c r="F271" s="982"/>
      <c r="G271" s="980"/>
      <c r="H271" s="981"/>
      <c r="I271" s="981"/>
      <c r="J271" s="981"/>
      <c r="K271" s="982"/>
    </row>
    <row r="272" spans="1:11" ht="15.75" hidden="1" thickBot="1" x14ac:dyDescent="0.3">
      <c r="A272" s="980"/>
      <c r="B272" s="981"/>
      <c r="C272" s="981"/>
      <c r="D272" s="981"/>
      <c r="E272" s="981"/>
      <c r="F272" s="982"/>
      <c r="G272" s="980"/>
      <c r="H272" s="981"/>
      <c r="I272" s="981"/>
      <c r="J272" s="981"/>
      <c r="K272" s="982"/>
    </row>
    <row r="273" spans="1:11" ht="15.75" hidden="1" thickBot="1" x14ac:dyDescent="0.3">
      <c r="A273" s="980"/>
      <c r="B273" s="981"/>
      <c r="C273" s="981"/>
      <c r="D273" s="981"/>
      <c r="E273" s="981"/>
      <c r="F273" s="982"/>
      <c r="G273" s="980"/>
      <c r="H273" s="981"/>
      <c r="I273" s="981"/>
      <c r="J273" s="981"/>
      <c r="K273" s="982"/>
    </row>
    <row r="274" spans="1:11" ht="15.75" hidden="1" thickBot="1" x14ac:dyDescent="0.3">
      <c r="A274" s="980"/>
      <c r="B274" s="981"/>
      <c r="C274" s="981"/>
      <c r="D274" s="981"/>
      <c r="E274" s="981"/>
      <c r="F274" s="982"/>
      <c r="G274" s="980"/>
      <c r="H274" s="981"/>
      <c r="I274" s="981"/>
      <c r="J274" s="981"/>
      <c r="K274" s="982"/>
    </row>
    <row r="275" spans="1:11" ht="15.75" hidden="1" thickBot="1" x14ac:dyDescent="0.3">
      <c r="A275" s="980"/>
      <c r="B275" s="981"/>
      <c r="C275" s="981"/>
      <c r="D275" s="981"/>
      <c r="E275" s="981"/>
      <c r="F275" s="982"/>
      <c r="G275" s="980"/>
      <c r="H275" s="981"/>
      <c r="I275" s="981"/>
      <c r="J275" s="981"/>
      <c r="K275" s="982"/>
    </row>
    <row r="276" spans="1:11" ht="15.75" hidden="1" thickBot="1" x14ac:dyDescent="0.3">
      <c r="A276" s="998" t="s">
        <v>660</v>
      </c>
      <c r="B276" s="999"/>
      <c r="C276" s="999"/>
      <c r="D276" s="999"/>
      <c r="E276" s="999"/>
      <c r="F276" s="1000"/>
      <c r="G276" s="1004" t="s">
        <v>661</v>
      </c>
      <c r="H276" s="1005"/>
      <c r="I276" s="1005"/>
      <c r="J276" s="1005"/>
      <c r="K276" s="1006"/>
    </row>
    <row r="277" spans="1:11" ht="15.75" hidden="1" thickBot="1" x14ac:dyDescent="0.3">
      <c r="A277" s="1001"/>
      <c r="B277" s="1002"/>
      <c r="C277" s="1002"/>
      <c r="D277" s="1002"/>
      <c r="E277" s="1002"/>
      <c r="F277" s="1003"/>
      <c r="G277" s="1007"/>
      <c r="H277" s="1008"/>
      <c r="I277" s="1008"/>
      <c r="J277" s="1008"/>
      <c r="K277" s="1009"/>
    </row>
    <row r="278" spans="1:11" ht="15.75" hidden="1" thickBot="1" x14ac:dyDescent="0.3">
      <c r="A278" s="995" t="s">
        <v>596</v>
      </c>
      <c r="B278" s="996"/>
      <c r="C278" s="996"/>
      <c r="D278" s="996"/>
      <c r="E278" s="996"/>
      <c r="F278" s="997"/>
      <c r="G278" s="995" t="s">
        <v>597</v>
      </c>
      <c r="H278" s="996"/>
      <c r="I278" s="996"/>
      <c r="J278" s="996"/>
      <c r="K278" s="997"/>
    </row>
    <row r="279" spans="1:11" ht="15.75" hidden="1" thickBot="1" x14ac:dyDescent="0.3">
      <c r="A279" s="980"/>
      <c r="B279" s="981"/>
      <c r="C279" s="981"/>
      <c r="D279" s="981"/>
      <c r="E279" s="981"/>
      <c r="F279" s="982"/>
      <c r="G279" s="980"/>
      <c r="H279" s="981"/>
      <c r="I279" s="981"/>
      <c r="J279" s="981"/>
      <c r="K279" s="982"/>
    </row>
    <row r="280" spans="1:11" ht="15.75" hidden="1" thickBot="1" x14ac:dyDescent="0.3">
      <c r="A280" s="980"/>
      <c r="B280" s="981"/>
      <c r="C280" s="981"/>
      <c r="D280" s="981"/>
      <c r="E280" s="981"/>
      <c r="F280" s="982"/>
      <c r="G280" s="980"/>
      <c r="H280" s="981"/>
      <c r="I280" s="981"/>
      <c r="J280" s="981"/>
      <c r="K280" s="982"/>
    </row>
    <row r="281" spans="1:11" ht="15.75" hidden="1" thickBot="1" x14ac:dyDescent="0.3">
      <c r="A281" s="980"/>
      <c r="B281" s="981"/>
      <c r="C281" s="981"/>
      <c r="D281" s="981"/>
      <c r="E281" s="981"/>
      <c r="F281" s="982"/>
      <c r="G281" s="980"/>
      <c r="H281" s="981"/>
      <c r="I281" s="981"/>
      <c r="J281" s="981"/>
      <c r="K281" s="982"/>
    </row>
    <row r="282" spans="1:11" ht="15.75" hidden="1" thickBot="1" x14ac:dyDescent="0.3">
      <c r="A282" s="980"/>
      <c r="B282" s="981"/>
      <c r="C282" s="981"/>
      <c r="D282" s="981"/>
      <c r="E282" s="981"/>
      <c r="F282" s="982"/>
      <c r="G282" s="980"/>
      <c r="H282" s="981"/>
      <c r="I282" s="981"/>
      <c r="J282" s="981"/>
      <c r="K282" s="982"/>
    </row>
    <row r="283" spans="1:11" ht="15.75" hidden="1" thickBot="1" x14ac:dyDescent="0.3">
      <c r="A283" s="980"/>
      <c r="B283" s="981"/>
      <c r="C283" s="981"/>
      <c r="D283" s="981"/>
      <c r="E283" s="981"/>
      <c r="F283" s="982"/>
      <c r="G283" s="980"/>
      <c r="H283" s="981"/>
      <c r="I283" s="981"/>
      <c r="J283" s="981"/>
      <c r="K283" s="982"/>
    </row>
    <row r="284" spans="1:11" ht="15.75" hidden="1" thickBot="1" x14ac:dyDescent="0.3">
      <c r="A284" s="980"/>
      <c r="B284" s="981"/>
      <c r="C284" s="981"/>
      <c r="D284" s="981"/>
      <c r="E284" s="981"/>
      <c r="F284" s="982"/>
      <c r="G284" s="980"/>
      <c r="H284" s="981"/>
      <c r="I284" s="981"/>
      <c r="J284" s="981"/>
      <c r="K284" s="982"/>
    </row>
    <row r="285" spans="1:11" ht="15.75" hidden="1" thickBot="1" x14ac:dyDescent="0.3">
      <c r="A285" s="980"/>
      <c r="B285" s="981"/>
      <c r="C285" s="981"/>
      <c r="D285" s="981"/>
      <c r="E285" s="981"/>
      <c r="F285" s="982"/>
      <c r="G285" s="980"/>
      <c r="H285" s="981"/>
      <c r="I285" s="981"/>
      <c r="J285" s="981"/>
      <c r="K285" s="982"/>
    </row>
    <row r="286" spans="1:11" ht="15.75" hidden="1" thickBot="1" x14ac:dyDescent="0.3">
      <c r="A286" s="980"/>
      <c r="B286" s="981"/>
      <c r="C286" s="981"/>
      <c r="D286" s="981"/>
      <c r="E286" s="981"/>
      <c r="F286" s="982"/>
      <c r="G286" s="980"/>
      <c r="H286" s="981"/>
      <c r="I286" s="981"/>
      <c r="J286" s="981"/>
      <c r="K286" s="982"/>
    </row>
    <row r="287" spans="1:11" ht="15.75" hidden="1" thickBot="1" x14ac:dyDescent="0.3">
      <c r="A287" s="980"/>
      <c r="B287" s="981"/>
      <c r="C287" s="981"/>
      <c r="D287" s="981"/>
      <c r="E287" s="981"/>
      <c r="F287" s="982"/>
      <c r="G287" s="980"/>
      <c r="H287" s="981"/>
      <c r="I287" s="981"/>
      <c r="J287" s="981"/>
      <c r="K287" s="982"/>
    </row>
    <row r="288" spans="1:11" ht="15.75" hidden="1" thickBot="1" x14ac:dyDescent="0.3">
      <c r="A288" s="980"/>
      <c r="B288" s="981"/>
      <c r="C288" s="981"/>
      <c r="D288" s="981"/>
      <c r="E288" s="981"/>
      <c r="F288" s="982"/>
      <c r="G288" s="980"/>
      <c r="H288" s="981"/>
      <c r="I288" s="981"/>
      <c r="J288" s="981"/>
      <c r="K288" s="982"/>
    </row>
    <row r="289" spans="1:11" ht="15.75" hidden="1" thickBot="1" x14ac:dyDescent="0.3">
      <c r="A289" s="980"/>
      <c r="B289" s="981"/>
      <c r="C289" s="981"/>
      <c r="D289" s="981"/>
      <c r="E289" s="981"/>
      <c r="F289" s="982"/>
      <c r="G289" s="980"/>
      <c r="H289" s="981"/>
      <c r="I289" s="981"/>
      <c r="J289" s="981"/>
      <c r="K289" s="982"/>
    </row>
    <row r="290" spans="1:11" ht="15.75" hidden="1" thickBot="1" x14ac:dyDescent="0.3">
      <c r="A290" s="980"/>
      <c r="B290" s="981"/>
      <c r="C290" s="981"/>
      <c r="D290" s="981"/>
      <c r="E290" s="981"/>
      <c r="F290" s="982"/>
      <c r="G290" s="980"/>
      <c r="H290" s="981"/>
      <c r="I290" s="981"/>
      <c r="J290" s="981"/>
      <c r="K290" s="982"/>
    </row>
    <row r="291" spans="1:11" ht="15.75" hidden="1" thickBot="1" x14ac:dyDescent="0.3">
      <c r="A291" s="980"/>
      <c r="B291" s="981"/>
      <c r="C291" s="981"/>
      <c r="D291" s="981"/>
      <c r="E291" s="981"/>
      <c r="F291" s="982"/>
      <c r="G291" s="980"/>
      <c r="H291" s="981"/>
      <c r="I291" s="981"/>
      <c r="J291" s="981"/>
      <c r="K291" s="982"/>
    </row>
    <row r="292" spans="1:11" ht="15.75" hidden="1" thickBot="1" x14ac:dyDescent="0.3">
      <c r="A292" s="998" t="s">
        <v>642</v>
      </c>
      <c r="B292" s="999"/>
      <c r="C292" s="999"/>
      <c r="D292" s="999"/>
      <c r="E292" s="999"/>
      <c r="F292" s="1000"/>
      <c r="G292" s="1004" t="s">
        <v>647</v>
      </c>
      <c r="H292" s="1005"/>
      <c r="I292" s="1005"/>
      <c r="J292" s="1005"/>
      <c r="K292" s="1006"/>
    </row>
    <row r="293" spans="1:11" ht="15.75" hidden="1" thickBot="1" x14ac:dyDescent="0.3">
      <c r="A293" s="1001"/>
      <c r="B293" s="1002"/>
      <c r="C293" s="1002"/>
      <c r="D293" s="1002"/>
      <c r="E293" s="1002"/>
      <c r="F293" s="1003"/>
      <c r="G293" s="1007"/>
      <c r="H293" s="1008"/>
      <c r="I293" s="1008"/>
      <c r="J293" s="1008"/>
      <c r="K293" s="1009"/>
    </row>
    <row r="294" spans="1:11" x14ac:dyDescent="0.25">
      <c r="A294" s="995" t="s">
        <v>598</v>
      </c>
      <c r="B294" s="996"/>
      <c r="C294" s="996"/>
      <c r="D294" s="996"/>
      <c r="E294" s="996"/>
      <c r="F294" s="997"/>
      <c r="G294" s="995" t="s">
        <v>599</v>
      </c>
      <c r="H294" s="996"/>
      <c r="I294" s="996"/>
      <c r="J294" s="996"/>
      <c r="K294" s="997"/>
    </row>
    <row r="295" spans="1:11" x14ac:dyDescent="0.25">
      <c r="A295" s="980"/>
      <c r="B295" s="981"/>
      <c r="C295" s="981"/>
      <c r="D295" s="981"/>
      <c r="E295" s="981"/>
      <c r="F295" s="982"/>
      <c r="G295" s="980"/>
      <c r="H295" s="981"/>
      <c r="I295" s="981"/>
      <c r="J295" s="981"/>
      <c r="K295" s="982"/>
    </row>
    <row r="296" spans="1:11" x14ac:dyDescent="0.25">
      <c r="A296" s="980"/>
      <c r="B296" s="981"/>
      <c r="C296" s="981"/>
      <c r="D296" s="981"/>
      <c r="E296" s="981"/>
      <c r="F296" s="982"/>
      <c r="G296" s="980"/>
      <c r="H296" s="981"/>
      <c r="I296" s="981"/>
      <c r="J296" s="981"/>
      <c r="K296" s="982"/>
    </row>
    <row r="297" spans="1:11" x14ac:dyDescent="0.25">
      <c r="A297" s="980"/>
      <c r="B297" s="981"/>
      <c r="C297" s="981"/>
      <c r="D297" s="981"/>
      <c r="E297" s="981"/>
      <c r="F297" s="982"/>
      <c r="G297" s="980"/>
      <c r="H297" s="981"/>
      <c r="I297" s="981"/>
      <c r="J297" s="981"/>
      <c r="K297" s="982"/>
    </row>
    <row r="298" spans="1:11" x14ac:dyDescent="0.25">
      <c r="A298" s="980"/>
      <c r="B298" s="981"/>
      <c r="C298" s="981"/>
      <c r="D298" s="981"/>
      <c r="E298" s="981"/>
      <c r="F298" s="982"/>
      <c r="G298" s="980"/>
      <c r="H298" s="981"/>
      <c r="I298" s="981"/>
      <c r="J298" s="981"/>
      <c r="K298" s="982"/>
    </row>
    <row r="299" spans="1:11" x14ac:dyDescent="0.25">
      <c r="A299" s="980"/>
      <c r="B299" s="981"/>
      <c r="C299" s="981"/>
      <c r="D299" s="981"/>
      <c r="E299" s="981"/>
      <c r="F299" s="982"/>
      <c r="G299" s="980"/>
      <c r="H299" s="981"/>
      <c r="I299" s="981"/>
      <c r="J299" s="981"/>
      <c r="K299" s="982"/>
    </row>
    <row r="300" spans="1:11" x14ac:dyDescent="0.25">
      <c r="A300" s="980"/>
      <c r="B300" s="981"/>
      <c r="C300" s="981"/>
      <c r="D300" s="981"/>
      <c r="E300" s="981"/>
      <c r="F300" s="982"/>
      <c r="G300" s="980"/>
      <c r="H300" s="981"/>
      <c r="I300" s="981"/>
      <c r="J300" s="981"/>
      <c r="K300" s="982"/>
    </row>
    <row r="301" spans="1:11" x14ac:dyDescent="0.25">
      <c r="A301" s="980"/>
      <c r="B301" s="981"/>
      <c r="C301" s="981"/>
      <c r="D301" s="981"/>
      <c r="E301" s="981"/>
      <c r="F301" s="982"/>
      <c r="G301" s="980"/>
      <c r="H301" s="981"/>
      <c r="I301" s="981"/>
      <c r="J301" s="981"/>
      <c r="K301" s="982"/>
    </row>
    <row r="302" spans="1:11" x14ac:dyDescent="0.25">
      <c r="A302" s="980"/>
      <c r="B302" s="981"/>
      <c r="C302" s="981"/>
      <c r="D302" s="981"/>
      <c r="E302" s="981"/>
      <c r="F302" s="982"/>
      <c r="G302" s="980"/>
      <c r="H302" s="981"/>
      <c r="I302" s="981"/>
      <c r="J302" s="981"/>
      <c r="K302" s="982"/>
    </row>
    <row r="303" spans="1:11" x14ac:dyDescent="0.25">
      <c r="A303" s="980"/>
      <c r="B303" s="981"/>
      <c r="C303" s="981"/>
      <c r="D303" s="981"/>
      <c r="E303" s="981"/>
      <c r="F303" s="982"/>
      <c r="G303" s="980"/>
      <c r="H303" s="981"/>
      <c r="I303" s="981"/>
      <c r="J303" s="981"/>
      <c r="K303" s="982"/>
    </row>
    <row r="304" spans="1:11" x14ac:dyDescent="0.25">
      <c r="A304" s="980"/>
      <c r="B304" s="981"/>
      <c r="C304" s="981"/>
      <c r="D304" s="981"/>
      <c r="E304" s="981"/>
      <c r="F304" s="982"/>
      <c r="G304" s="980"/>
      <c r="H304" s="981"/>
      <c r="I304" s="981"/>
      <c r="J304" s="981"/>
      <c r="K304" s="982"/>
    </row>
    <row r="305" spans="1:11" x14ac:dyDescent="0.25">
      <c r="A305" s="980"/>
      <c r="B305" s="981"/>
      <c r="C305" s="981"/>
      <c r="D305" s="981"/>
      <c r="E305" s="981"/>
      <c r="F305" s="982"/>
      <c r="G305" s="980"/>
      <c r="H305" s="981"/>
      <c r="I305" s="981"/>
      <c r="J305" s="981"/>
      <c r="K305" s="982"/>
    </row>
    <row r="306" spans="1:11" x14ac:dyDescent="0.25">
      <c r="A306" s="980"/>
      <c r="B306" s="981"/>
      <c r="C306" s="981"/>
      <c r="D306" s="981"/>
      <c r="E306" s="981"/>
      <c r="F306" s="982"/>
      <c r="G306" s="980"/>
      <c r="H306" s="981"/>
      <c r="I306" s="981"/>
      <c r="J306" s="981"/>
      <c r="K306" s="982"/>
    </row>
    <row r="307" spans="1:11" ht="15.75" thickBot="1" x14ac:dyDescent="0.3">
      <c r="A307" s="980"/>
      <c r="B307" s="981"/>
      <c r="C307" s="981"/>
      <c r="D307" s="981"/>
      <c r="E307" s="981"/>
      <c r="F307" s="982"/>
      <c r="G307" s="980"/>
      <c r="H307" s="981"/>
      <c r="I307" s="981"/>
      <c r="J307" s="981"/>
      <c r="K307" s="982"/>
    </row>
    <row r="308" spans="1:11" x14ac:dyDescent="0.25">
      <c r="A308" s="1004" t="s">
        <v>1127</v>
      </c>
      <c r="B308" s="1005"/>
      <c r="C308" s="1005"/>
      <c r="D308" s="1005"/>
      <c r="E308" s="1005"/>
      <c r="F308" s="1006"/>
      <c r="G308" s="1004" t="s">
        <v>1128</v>
      </c>
      <c r="H308" s="1005"/>
      <c r="I308" s="1005"/>
      <c r="J308" s="1005"/>
      <c r="K308" s="1006"/>
    </row>
    <row r="309" spans="1:11" ht="15.75" thickBot="1" x14ac:dyDescent="0.3">
      <c r="A309" s="1007"/>
      <c r="B309" s="1008"/>
      <c r="C309" s="1008"/>
      <c r="D309" s="1008"/>
      <c r="E309" s="1008"/>
      <c r="F309" s="1009"/>
      <c r="G309" s="1007"/>
      <c r="H309" s="1008"/>
      <c r="I309" s="1008"/>
      <c r="J309" s="1008"/>
      <c r="K309" s="1009"/>
    </row>
    <row r="310" spans="1:11" x14ac:dyDescent="0.25">
      <c r="A310" s="995" t="s">
        <v>598</v>
      </c>
      <c r="B310" s="996"/>
      <c r="C310" s="996"/>
      <c r="D310" s="996"/>
      <c r="E310" s="996"/>
      <c r="F310" s="997"/>
      <c r="G310" s="995" t="s">
        <v>599</v>
      </c>
      <c r="H310" s="996"/>
      <c r="I310" s="996"/>
      <c r="J310" s="996"/>
      <c r="K310" s="997"/>
    </row>
    <row r="311" spans="1:11" x14ac:dyDescent="0.25">
      <c r="A311" s="980"/>
      <c r="B311" s="981"/>
      <c r="C311" s="981"/>
      <c r="D311" s="981"/>
      <c r="E311" s="981"/>
      <c r="F311" s="982"/>
      <c r="G311" s="980"/>
      <c r="H311" s="981"/>
      <c r="I311" s="981"/>
      <c r="J311" s="981"/>
      <c r="K311" s="982"/>
    </row>
    <row r="312" spans="1:11" x14ac:dyDescent="0.25">
      <c r="A312" s="980"/>
      <c r="B312" s="981"/>
      <c r="C312" s="981"/>
      <c r="D312" s="981"/>
      <c r="E312" s="981"/>
      <c r="F312" s="982"/>
      <c r="G312" s="980"/>
      <c r="H312" s="981"/>
      <c r="I312" s="981"/>
      <c r="J312" s="981"/>
      <c r="K312" s="982"/>
    </row>
    <row r="313" spans="1:11" x14ac:dyDescent="0.25">
      <c r="A313" s="980"/>
      <c r="B313" s="981"/>
      <c r="C313" s="981"/>
      <c r="D313" s="981"/>
      <c r="E313" s="981"/>
      <c r="F313" s="982"/>
      <c r="G313" s="980"/>
      <c r="H313" s="981"/>
      <c r="I313" s="981"/>
      <c r="J313" s="981"/>
      <c r="K313" s="982"/>
    </row>
    <row r="314" spans="1:11" x14ac:dyDescent="0.25">
      <c r="A314" s="980"/>
      <c r="B314" s="981"/>
      <c r="C314" s="981"/>
      <c r="D314" s="981"/>
      <c r="E314" s="981"/>
      <c r="F314" s="982"/>
      <c r="G314" s="980"/>
      <c r="H314" s="981"/>
      <c r="I314" s="981"/>
      <c r="J314" s="981"/>
      <c r="K314" s="982"/>
    </row>
    <row r="315" spans="1:11" x14ac:dyDescent="0.25">
      <c r="A315" s="980"/>
      <c r="B315" s="981"/>
      <c r="C315" s="981"/>
      <c r="D315" s="981"/>
      <c r="E315" s="981"/>
      <c r="F315" s="982"/>
      <c r="G315" s="980"/>
      <c r="H315" s="981"/>
      <c r="I315" s="981"/>
      <c r="J315" s="981"/>
      <c r="K315" s="982"/>
    </row>
    <row r="316" spans="1:11" x14ac:dyDescent="0.25">
      <c r="A316" s="980"/>
      <c r="B316" s="981"/>
      <c r="C316" s="981"/>
      <c r="D316" s="981"/>
      <c r="E316" s="981"/>
      <c r="F316" s="982"/>
      <c r="G316" s="980"/>
      <c r="H316" s="981"/>
      <c r="I316" s="981"/>
      <c r="J316" s="981"/>
      <c r="K316" s="982"/>
    </row>
    <row r="317" spans="1:11" x14ac:dyDescent="0.25">
      <c r="A317" s="980"/>
      <c r="B317" s="981"/>
      <c r="C317" s="981"/>
      <c r="D317" s="981"/>
      <c r="E317" s="981"/>
      <c r="F317" s="982"/>
      <c r="G317" s="980"/>
      <c r="H317" s="981"/>
      <c r="I317" s="981"/>
      <c r="J317" s="981"/>
      <c r="K317" s="982"/>
    </row>
    <row r="318" spans="1:11" x14ac:dyDescent="0.25">
      <c r="A318" s="980"/>
      <c r="B318" s="981"/>
      <c r="C318" s="981"/>
      <c r="D318" s="981"/>
      <c r="E318" s="981"/>
      <c r="F318" s="982"/>
      <c r="G318" s="980"/>
      <c r="H318" s="981"/>
      <c r="I318" s="981"/>
      <c r="J318" s="981"/>
      <c r="K318" s="982"/>
    </row>
    <row r="319" spans="1:11" x14ac:dyDescent="0.25">
      <c r="A319" s="980"/>
      <c r="B319" s="981"/>
      <c r="C319" s="981"/>
      <c r="D319" s="981"/>
      <c r="E319" s="981"/>
      <c r="F319" s="982"/>
      <c r="G319" s="980"/>
      <c r="H319" s="981"/>
      <c r="I319" s="981"/>
      <c r="J319" s="981"/>
      <c r="K319" s="982"/>
    </row>
    <row r="320" spans="1:11" x14ac:dyDescent="0.25">
      <c r="A320" s="980"/>
      <c r="B320" s="981"/>
      <c r="C320" s="981"/>
      <c r="D320" s="981"/>
      <c r="E320" s="981"/>
      <c r="F320" s="982"/>
      <c r="G320" s="980"/>
      <c r="H320" s="981"/>
      <c r="I320" s="981"/>
      <c r="J320" s="981"/>
      <c r="K320" s="982"/>
    </row>
    <row r="321" spans="1:11" x14ac:dyDescent="0.25">
      <c r="A321" s="980"/>
      <c r="B321" s="981"/>
      <c r="C321" s="981"/>
      <c r="D321" s="981"/>
      <c r="E321" s="981"/>
      <c r="F321" s="982"/>
      <c r="G321" s="980"/>
      <c r="H321" s="981"/>
      <c r="I321" s="981"/>
      <c r="J321" s="981"/>
      <c r="K321" s="982"/>
    </row>
    <row r="322" spans="1:11" x14ac:dyDescent="0.25">
      <c r="A322" s="980"/>
      <c r="B322" s="981"/>
      <c r="C322" s="981"/>
      <c r="D322" s="981"/>
      <c r="E322" s="981"/>
      <c r="F322" s="982"/>
      <c r="G322" s="980"/>
      <c r="H322" s="981"/>
      <c r="I322" s="981"/>
      <c r="J322" s="981"/>
      <c r="K322" s="982"/>
    </row>
    <row r="323" spans="1:11" ht="15.75" thickBot="1" x14ac:dyDescent="0.3">
      <c r="A323" s="980"/>
      <c r="B323" s="981"/>
      <c r="C323" s="981"/>
      <c r="D323" s="981"/>
      <c r="E323" s="981"/>
      <c r="F323" s="982"/>
      <c r="G323" s="980"/>
      <c r="H323" s="981"/>
      <c r="I323" s="981"/>
      <c r="J323" s="981"/>
      <c r="K323" s="982"/>
    </row>
    <row r="324" spans="1:11" x14ac:dyDescent="0.25">
      <c r="A324" s="1004" t="s">
        <v>1129</v>
      </c>
      <c r="B324" s="1005"/>
      <c r="C324" s="1005"/>
      <c r="D324" s="1005"/>
      <c r="E324" s="1005"/>
      <c r="F324" s="1006"/>
      <c r="G324" s="1004" t="s">
        <v>1130</v>
      </c>
      <c r="H324" s="1005"/>
      <c r="I324" s="1005"/>
      <c r="J324" s="1005"/>
      <c r="K324" s="1006"/>
    </row>
    <row r="325" spans="1:11" ht="15.75" thickBot="1" x14ac:dyDescent="0.3">
      <c r="A325" s="1007"/>
      <c r="B325" s="1008"/>
      <c r="C325" s="1008"/>
      <c r="D325" s="1008"/>
      <c r="E325" s="1008"/>
      <c r="F325" s="1009"/>
      <c r="G325" s="1007"/>
      <c r="H325" s="1008"/>
      <c r="I325" s="1008"/>
      <c r="J325" s="1008"/>
      <c r="K325" s="1009"/>
    </row>
    <row r="326" spans="1:11" x14ac:dyDescent="0.25">
      <c r="A326" s="980"/>
      <c r="B326" s="981"/>
      <c r="C326" s="981"/>
      <c r="D326" s="981"/>
      <c r="E326" s="981"/>
      <c r="F326" s="982"/>
      <c r="G326" s="980" t="s">
        <v>538</v>
      </c>
      <c r="H326" s="981"/>
      <c r="I326" s="981"/>
      <c r="J326" s="981"/>
      <c r="K326" s="982"/>
    </row>
    <row r="327" spans="1:11" x14ac:dyDescent="0.25">
      <c r="A327" s="980"/>
      <c r="B327" s="981"/>
      <c r="C327" s="981"/>
      <c r="D327" s="981"/>
      <c r="E327" s="981"/>
      <c r="F327" s="982"/>
      <c r="G327" s="980"/>
      <c r="H327" s="981"/>
      <c r="I327" s="981"/>
      <c r="J327" s="981"/>
      <c r="K327" s="982"/>
    </row>
    <row r="328" spans="1:11" x14ac:dyDescent="0.25">
      <c r="A328" s="980"/>
      <c r="B328" s="981"/>
      <c r="C328" s="981"/>
      <c r="D328" s="981"/>
      <c r="E328" s="981"/>
      <c r="F328" s="982"/>
      <c r="G328" s="980"/>
      <c r="H328" s="981"/>
      <c r="I328" s="981"/>
      <c r="J328" s="981"/>
      <c r="K328" s="982"/>
    </row>
    <row r="329" spans="1:11" x14ac:dyDescent="0.25">
      <c r="A329" s="980"/>
      <c r="B329" s="981"/>
      <c r="C329" s="981"/>
      <c r="D329" s="981"/>
      <c r="E329" s="981"/>
      <c r="F329" s="982"/>
      <c r="G329" s="980"/>
      <c r="H329" s="981"/>
      <c r="I329" s="981"/>
      <c r="J329" s="981"/>
      <c r="K329" s="982"/>
    </row>
    <row r="330" spans="1:11" x14ac:dyDescent="0.25">
      <c r="A330" s="980"/>
      <c r="B330" s="981"/>
      <c r="C330" s="981"/>
      <c r="D330" s="981"/>
      <c r="E330" s="981"/>
      <c r="F330" s="982"/>
      <c r="G330" s="980"/>
      <c r="H330" s="981"/>
      <c r="I330" s="981"/>
      <c r="J330" s="981"/>
      <c r="K330" s="982"/>
    </row>
    <row r="331" spans="1:11" x14ac:dyDescent="0.25">
      <c r="A331" s="980"/>
      <c r="B331" s="981"/>
      <c r="C331" s="981"/>
      <c r="D331" s="981"/>
      <c r="E331" s="981"/>
      <c r="F331" s="982"/>
      <c r="G331" s="980"/>
      <c r="H331" s="981"/>
      <c r="I331" s="981"/>
      <c r="J331" s="981"/>
      <c r="K331" s="982"/>
    </row>
    <row r="332" spans="1:11" x14ac:dyDescent="0.25">
      <c r="A332" s="980"/>
      <c r="B332" s="981"/>
      <c r="C332" s="981"/>
      <c r="D332" s="981"/>
      <c r="E332" s="981"/>
      <c r="F332" s="982"/>
      <c r="G332" s="980"/>
      <c r="H332" s="981"/>
      <c r="I332" s="981"/>
      <c r="J332" s="981"/>
      <c r="K332" s="982"/>
    </row>
    <row r="333" spans="1:11" x14ac:dyDescent="0.25">
      <c r="A333" s="980"/>
      <c r="B333" s="981"/>
      <c r="C333" s="981"/>
      <c r="D333" s="981"/>
      <c r="E333" s="981"/>
      <c r="F333" s="982"/>
      <c r="G333" s="980"/>
      <c r="H333" s="981"/>
      <c r="I333" s="981"/>
      <c r="J333" s="981"/>
      <c r="K333" s="982"/>
    </row>
    <row r="334" spans="1:11" x14ac:dyDescent="0.25">
      <c r="A334" s="980"/>
      <c r="B334" s="981"/>
      <c r="C334" s="981"/>
      <c r="D334" s="981"/>
      <c r="E334" s="981"/>
      <c r="F334" s="982"/>
      <c r="G334" s="980"/>
      <c r="H334" s="981"/>
      <c r="I334" s="981"/>
      <c r="J334" s="981"/>
      <c r="K334" s="982"/>
    </row>
    <row r="335" spans="1:11" x14ac:dyDescent="0.25">
      <c r="A335" s="980"/>
      <c r="B335" s="981"/>
      <c r="C335" s="981"/>
      <c r="D335" s="981"/>
      <c r="E335" s="981"/>
      <c r="F335" s="982"/>
      <c r="G335" s="980"/>
      <c r="H335" s="981"/>
      <c r="I335" s="981"/>
      <c r="J335" s="981"/>
      <c r="K335" s="982"/>
    </row>
    <row r="336" spans="1:11" x14ac:dyDescent="0.25">
      <c r="A336" s="980"/>
      <c r="B336" s="981"/>
      <c r="C336" s="981"/>
      <c r="D336" s="981"/>
      <c r="E336" s="981"/>
      <c r="F336" s="982"/>
      <c r="G336" s="980"/>
      <c r="H336" s="981"/>
      <c r="I336" s="981"/>
      <c r="J336" s="981"/>
      <c r="K336" s="982"/>
    </row>
    <row r="337" spans="1:11" x14ac:dyDescent="0.25">
      <c r="A337" s="980"/>
      <c r="B337" s="981"/>
      <c r="C337" s="981"/>
      <c r="D337" s="981"/>
      <c r="E337" s="981"/>
      <c r="F337" s="982"/>
      <c r="G337" s="980"/>
      <c r="H337" s="981"/>
      <c r="I337" s="981"/>
      <c r="J337" s="981"/>
      <c r="K337" s="982"/>
    </row>
    <row r="338" spans="1:11" x14ac:dyDescent="0.25">
      <c r="A338" s="980"/>
      <c r="B338" s="981"/>
      <c r="C338" s="981"/>
      <c r="D338" s="981"/>
      <c r="E338" s="981"/>
      <c r="F338" s="982"/>
      <c r="G338" s="980"/>
      <c r="H338" s="981"/>
      <c r="I338" s="981"/>
      <c r="J338" s="981"/>
      <c r="K338" s="982"/>
    </row>
    <row r="339" spans="1:11" ht="15.75" thickBot="1" x14ac:dyDescent="0.3">
      <c r="A339" s="980"/>
      <c r="B339" s="981"/>
      <c r="C339" s="981"/>
      <c r="D339" s="981"/>
      <c r="E339" s="981"/>
      <c r="F339" s="982"/>
      <c r="G339" s="980"/>
      <c r="H339" s="981"/>
      <c r="I339" s="981"/>
      <c r="J339" s="981"/>
      <c r="K339" s="982"/>
    </row>
    <row r="340" spans="1:11" x14ac:dyDescent="0.25">
      <c r="A340" s="998" t="s">
        <v>1131</v>
      </c>
      <c r="B340" s="999"/>
      <c r="C340" s="999"/>
      <c r="D340" s="999"/>
      <c r="E340" s="999"/>
      <c r="F340" s="1000"/>
      <c r="G340" s="1004" t="s">
        <v>1131</v>
      </c>
      <c r="H340" s="1005"/>
      <c r="I340" s="1005"/>
      <c r="J340" s="1005"/>
      <c r="K340" s="1006"/>
    </row>
    <row r="341" spans="1:11" ht="15.75" thickBot="1" x14ac:dyDescent="0.3">
      <c r="A341" s="1001"/>
      <c r="B341" s="1002"/>
      <c r="C341" s="1002"/>
      <c r="D341" s="1002"/>
      <c r="E341" s="1002"/>
      <c r="F341" s="1003"/>
      <c r="G341" s="1007"/>
      <c r="H341" s="1008"/>
      <c r="I341" s="1008"/>
      <c r="J341" s="1008"/>
      <c r="K341" s="1009"/>
    </row>
    <row r="342" spans="1:11" x14ac:dyDescent="0.25">
      <c r="A342" s="980"/>
      <c r="B342" s="981"/>
      <c r="C342" s="981"/>
      <c r="D342" s="981"/>
      <c r="E342" s="981"/>
      <c r="F342" s="982"/>
      <c r="G342" s="980" t="s">
        <v>538</v>
      </c>
      <c r="H342" s="981"/>
      <c r="I342" s="981"/>
      <c r="J342" s="981"/>
      <c r="K342" s="982"/>
    </row>
    <row r="343" spans="1:11" x14ac:dyDescent="0.25">
      <c r="A343" s="980"/>
      <c r="B343" s="981"/>
      <c r="C343" s="981"/>
      <c r="D343" s="981"/>
      <c r="E343" s="981"/>
      <c r="F343" s="982"/>
      <c r="G343" s="980"/>
      <c r="H343" s="981"/>
      <c r="I343" s="981"/>
      <c r="J343" s="981"/>
      <c r="K343" s="982"/>
    </row>
    <row r="344" spans="1:11" x14ac:dyDescent="0.25">
      <c r="A344" s="980"/>
      <c r="B344" s="981"/>
      <c r="C344" s="981"/>
      <c r="D344" s="981"/>
      <c r="E344" s="981"/>
      <c r="F344" s="982"/>
      <c r="G344" s="980"/>
      <c r="H344" s="981"/>
      <c r="I344" s="981"/>
      <c r="J344" s="981"/>
      <c r="K344" s="982"/>
    </row>
    <row r="345" spans="1:11" x14ac:dyDescent="0.25">
      <c r="A345" s="980"/>
      <c r="B345" s="981"/>
      <c r="C345" s="981"/>
      <c r="D345" s="981"/>
      <c r="E345" s="981"/>
      <c r="F345" s="982"/>
      <c r="G345" s="980"/>
      <c r="H345" s="981"/>
      <c r="I345" s="981"/>
      <c r="J345" s="981"/>
      <c r="K345" s="982"/>
    </row>
    <row r="346" spans="1:11" x14ac:dyDescent="0.25">
      <c r="A346" s="980"/>
      <c r="B346" s="981"/>
      <c r="C346" s="981"/>
      <c r="D346" s="981"/>
      <c r="E346" s="981"/>
      <c r="F346" s="982"/>
      <c r="G346" s="980"/>
      <c r="H346" s="981"/>
      <c r="I346" s="981"/>
      <c r="J346" s="981"/>
      <c r="K346" s="982"/>
    </row>
    <row r="347" spans="1:11" x14ac:dyDescent="0.25">
      <c r="A347" s="980"/>
      <c r="B347" s="981"/>
      <c r="C347" s="981"/>
      <c r="D347" s="981"/>
      <c r="E347" s="981"/>
      <c r="F347" s="982"/>
      <c r="G347" s="980"/>
      <c r="H347" s="981"/>
      <c r="I347" s="981"/>
      <c r="J347" s="981"/>
      <c r="K347" s="982"/>
    </row>
    <row r="348" spans="1:11" x14ac:dyDescent="0.25">
      <c r="A348" s="980"/>
      <c r="B348" s="981"/>
      <c r="C348" s="981"/>
      <c r="D348" s="981"/>
      <c r="E348" s="981"/>
      <c r="F348" s="982"/>
      <c r="G348" s="980"/>
      <c r="H348" s="981"/>
      <c r="I348" s="981"/>
      <c r="J348" s="981"/>
      <c r="K348" s="982"/>
    </row>
    <row r="349" spans="1:11" x14ac:dyDescent="0.25">
      <c r="A349" s="980"/>
      <c r="B349" s="981"/>
      <c r="C349" s="981"/>
      <c r="D349" s="981"/>
      <c r="E349" s="981"/>
      <c r="F349" s="982"/>
      <c r="G349" s="980"/>
      <c r="H349" s="981"/>
      <c r="I349" s="981"/>
      <c r="J349" s="981"/>
      <c r="K349" s="982"/>
    </row>
    <row r="350" spans="1:11" x14ac:dyDescent="0.25">
      <c r="A350" s="980"/>
      <c r="B350" s="981"/>
      <c r="C350" s="981"/>
      <c r="D350" s="981"/>
      <c r="E350" s="981"/>
      <c r="F350" s="982"/>
      <c r="G350" s="980"/>
      <c r="H350" s="981"/>
      <c r="I350" s="981"/>
      <c r="J350" s="981"/>
      <c r="K350" s="982"/>
    </row>
    <row r="351" spans="1:11" x14ac:dyDescent="0.25">
      <c r="A351" s="980"/>
      <c r="B351" s="981"/>
      <c r="C351" s="981"/>
      <c r="D351" s="981"/>
      <c r="E351" s="981"/>
      <c r="F351" s="982"/>
      <c r="G351" s="980"/>
      <c r="H351" s="981"/>
      <c r="I351" s="981"/>
      <c r="J351" s="981"/>
      <c r="K351" s="982"/>
    </row>
    <row r="352" spans="1:11" x14ac:dyDescent="0.25">
      <c r="A352" s="980"/>
      <c r="B352" s="981"/>
      <c r="C352" s="981"/>
      <c r="D352" s="981"/>
      <c r="E352" s="981"/>
      <c r="F352" s="982"/>
      <c r="G352" s="980"/>
      <c r="H352" s="981"/>
      <c r="I352" s="981"/>
      <c r="J352" s="981"/>
      <c r="K352" s="982"/>
    </row>
    <row r="353" spans="1:11" x14ac:dyDescent="0.25">
      <c r="A353" s="980"/>
      <c r="B353" s="981"/>
      <c r="C353" s="981"/>
      <c r="D353" s="981"/>
      <c r="E353" s="981"/>
      <c r="F353" s="982"/>
      <c r="G353" s="980"/>
      <c r="H353" s="981"/>
      <c r="I353" s="981"/>
      <c r="J353" s="981"/>
      <c r="K353" s="982"/>
    </row>
    <row r="354" spans="1:11" x14ac:dyDescent="0.25">
      <c r="A354" s="980"/>
      <c r="B354" s="981"/>
      <c r="C354" s="981"/>
      <c r="D354" s="981"/>
      <c r="E354" s="981"/>
      <c r="F354" s="982"/>
      <c r="G354" s="980"/>
      <c r="H354" s="981"/>
      <c r="I354" s="981"/>
      <c r="J354" s="981"/>
      <c r="K354" s="982"/>
    </row>
    <row r="355" spans="1:11" ht="15.75" thickBot="1" x14ac:dyDescent="0.3">
      <c r="A355" s="980"/>
      <c r="B355" s="981"/>
      <c r="C355" s="981"/>
      <c r="D355" s="981"/>
      <c r="E355" s="981"/>
      <c r="F355" s="982"/>
      <c r="G355" s="980"/>
      <c r="H355" s="981"/>
      <c r="I355" s="981"/>
      <c r="J355" s="981"/>
      <c r="K355" s="982"/>
    </row>
    <row r="356" spans="1:11" x14ac:dyDescent="0.25">
      <c r="A356" s="998" t="s">
        <v>1132</v>
      </c>
      <c r="B356" s="999"/>
      <c r="C356" s="999"/>
      <c r="D356" s="999"/>
      <c r="E356" s="999"/>
      <c r="F356" s="1000"/>
      <c r="G356" s="1004" t="s">
        <v>1133</v>
      </c>
      <c r="H356" s="1005"/>
      <c r="I356" s="1005"/>
      <c r="J356" s="1005"/>
      <c r="K356" s="1006"/>
    </row>
    <row r="357" spans="1:11" ht="15.75" thickBot="1" x14ac:dyDescent="0.3">
      <c r="A357" s="1001"/>
      <c r="B357" s="1002"/>
      <c r="C357" s="1002"/>
      <c r="D357" s="1002"/>
      <c r="E357" s="1002"/>
      <c r="F357" s="1003"/>
      <c r="G357" s="1007"/>
      <c r="H357" s="1008"/>
      <c r="I357" s="1008"/>
      <c r="J357" s="1008"/>
      <c r="K357" s="1009"/>
    </row>
    <row r="358" spans="1:11" ht="15.75" hidden="1" thickBot="1" x14ac:dyDescent="0.3">
      <c r="A358" s="995" t="s">
        <v>596</v>
      </c>
      <c r="B358" s="996"/>
      <c r="C358" s="996"/>
      <c r="D358" s="996"/>
      <c r="E358" s="996"/>
      <c r="F358" s="997"/>
      <c r="G358" s="995"/>
      <c r="H358" s="996"/>
      <c r="I358" s="996"/>
      <c r="J358" s="996"/>
      <c r="K358" s="997"/>
    </row>
    <row r="359" spans="1:11" ht="15.75" hidden="1" thickBot="1" x14ac:dyDescent="0.3">
      <c r="A359" s="980"/>
      <c r="B359" s="981"/>
      <c r="C359" s="981"/>
      <c r="D359" s="981"/>
      <c r="E359" s="981"/>
      <c r="F359" s="982"/>
      <c r="G359" s="980"/>
      <c r="H359" s="981"/>
      <c r="I359" s="981"/>
      <c r="J359" s="981"/>
      <c r="K359" s="982"/>
    </row>
    <row r="360" spans="1:11" ht="15.75" hidden="1" thickBot="1" x14ac:dyDescent="0.3">
      <c r="A360" s="980"/>
      <c r="B360" s="981"/>
      <c r="C360" s="981"/>
      <c r="D360" s="981"/>
      <c r="E360" s="981"/>
      <c r="F360" s="982"/>
      <c r="G360" s="980"/>
      <c r="H360" s="981"/>
      <c r="I360" s="981"/>
      <c r="J360" s="981"/>
      <c r="K360" s="982"/>
    </row>
    <row r="361" spans="1:11" ht="15.75" hidden="1" thickBot="1" x14ac:dyDescent="0.3">
      <c r="A361" s="980"/>
      <c r="B361" s="981"/>
      <c r="C361" s="981"/>
      <c r="D361" s="981"/>
      <c r="E361" s="981"/>
      <c r="F361" s="982"/>
      <c r="G361" s="980"/>
      <c r="H361" s="981"/>
      <c r="I361" s="981"/>
      <c r="J361" s="981"/>
      <c r="K361" s="982"/>
    </row>
    <row r="362" spans="1:11" ht="15.75" hidden="1" thickBot="1" x14ac:dyDescent="0.3">
      <c r="A362" s="980"/>
      <c r="B362" s="981"/>
      <c r="C362" s="981"/>
      <c r="D362" s="981"/>
      <c r="E362" s="981"/>
      <c r="F362" s="982"/>
      <c r="G362" s="980"/>
      <c r="H362" s="981"/>
      <c r="I362" s="981"/>
      <c r="J362" s="981"/>
      <c r="K362" s="982"/>
    </row>
    <row r="363" spans="1:11" ht="15.75" hidden="1" thickBot="1" x14ac:dyDescent="0.3">
      <c r="A363" s="980"/>
      <c r="B363" s="981"/>
      <c r="C363" s="981"/>
      <c r="D363" s="981"/>
      <c r="E363" s="981"/>
      <c r="F363" s="982"/>
      <c r="G363" s="980"/>
      <c r="H363" s="981"/>
      <c r="I363" s="981"/>
      <c r="J363" s="981"/>
      <c r="K363" s="982"/>
    </row>
    <row r="364" spans="1:11" ht="15.75" hidden="1" thickBot="1" x14ac:dyDescent="0.3">
      <c r="A364" s="980"/>
      <c r="B364" s="981"/>
      <c r="C364" s="981"/>
      <c r="D364" s="981"/>
      <c r="E364" s="981"/>
      <c r="F364" s="982"/>
      <c r="G364" s="980"/>
      <c r="H364" s="981"/>
      <c r="I364" s="981"/>
      <c r="J364" s="981"/>
      <c r="K364" s="982"/>
    </row>
    <row r="365" spans="1:11" ht="15.75" hidden="1" thickBot="1" x14ac:dyDescent="0.3">
      <c r="A365" s="980"/>
      <c r="B365" s="981"/>
      <c r="C365" s="981"/>
      <c r="D365" s="981"/>
      <c r="E365" s="981"/>
      <c r="F365" s="982"/>
      <c r="G365" s="980"/>
      <c r="H365" s="981"/>
      <c r="I365" s="981"/>
      <c r="J365" s="981"/>
      <c r="K365" s="982"/>
    </row>
    <row r="366" spans="1:11" ht="15.75" hidden="1" thickBot="1" x14ac:dyDescent="0.3">
      <c r="A366" s="980"/>
      <c r="B366" s="981"/>
      <c r="C366" s="981"/>
      <c r="D366" s="981"/>
      <c r="E366" s="981"/>
      <c r="F366" s="982"/>
      <c r="G366" s="980"/>
      <c r="H366" s="981"/>
      <c r="I366" s="981"/>
      <c r="J366" s="981"/>
      <c r="K366" s="982"/>
    </row>
    <row r="367" spans="1:11" ht="15.75" hidden="1" thickBot="1" x14ac:dyDescent="0.3">
      <c r="A367" s="980"/>
      <c r="B367" s="981"/>
      <c r="C367" s="981"/>
      <c r="D367" s="981"/>
      <c r="E367" s="981"/>
      <c r="F367" s="982"/>
      <c r="G367" s="980"/>
      <c r="H367" s="981"/>
      <c r="I367" s="981"/>
      <c r="J367" s="981"/>
      <c r="K367" s="982"/>
    </row>
    <row r="368" spans="1:11" ht="15.75" hidden="1" thickBot="1" x14ac:dyDescent="0.3">
      <c r="A368" s="980"/>
      <c r="B368" s="981"/>
      <c r="C368" s="981"/>
      <c r="D368" s="981"/>
      <c r="E368" s="981"/>
      <c r="F368" s="982"/>
      <c r="G368" s="980"/>
      <c r="H368" s="981"/>
      <c r="I368" s="981"/>
      <c r="J368" s="981"/>
      <c r="K368" s="982"/>
    </row>
    <row r="369" spans="1:11" ht="15.75" hidden="1" thickBot="1" x14ac:dyDescent="0.3">
      <c r="A369" s="980"/>
      <c r="B369" s="981"/>
      <c r="C369" s="981"/>
      <c r="D369" s="981"/>
      <c r="E369" s="981"/>
      <c r="F369" s="982"/>
      <c r="G369" s="980"/>
      <c r="H369" s="981"/>
      <c r="I369" s="981"/>
      <c r="J369" s="981"/>
      <c r="K369" s="982"/>
    </row>
    <row r="370" spans="1:11" ht="15.75" hidden="1" thickBot="1" x14ac:dyDescent="0.3">
      <c r="A370" s="980"/>
      <c r="B370" s="981"/>
      <c r="C370" s="981"/>
      <c r="D370" s="981"/>
      <c r="E370" s="981"/>
      <c r="F370" s="982"/>
      <c r="G370" s="980"/>
      <c r="H370" s="981"/>
      <c r="I370" s="981"/>
      <c r="J370" s="981"/>
      <c r="K370" s="982"/>
    </row>
    <row r="371" spans="1:11" ht="15.75" hidden="1" thickBot="1" x14ac:dyDescent="0.3">
      <c r="A371" s="980"/>
      <c r="B371" s="981"/>
      <c r="C371" s="981"/>
      <c r="D371" s="981"/>
      <c r="E371" s="981"/>
      <c r="F371" s="982"/>
      <c r="G371" s="980"/>
      <c r="H371" s="981"/>
      <c r="I371" s="981"/>
      <c r="J371" s="981"/>
      <c r="K371" s="982"/>
    </row>
    <row r="372" spans="1:11" ht="15.75" hidden="1" thickBot="1" x14ac:dyDescent="0.3">
      <c r="A372" s="998" t="s">
        <v>607</v>
      </c>
      <c r="B372" s="999"/>
      <c r="C372" s="999"/>
      <c r="D372" s="999"/>
      <c r="E372" s="999"/>
      <c r="F372" s="1000"/>
      <c r="G372" s="1004" t="s">
        <v>607</v>
      </c>
      <c r="H372" s="1005"/>
      <c r="I372" s="1005"/>
      <c r="J372" s="1005"/>
      <c r="K372" s="1006"/>
    </row>
    <row r="373" spans="1:11" ht="15.75" hidden="1" thickBot="1" x14ac:dyDescent="0.3">
      <c r="A373" s="1001"/>
      <c r="B373" s="1002"/>
      <c r="C373" s="1002"/>
      <c r="D373" s="1002"/>
      <c r="E373" s="1002"/>
      <c r="F373" s="1003"/>
      <c r="G373" s="1007"/>
      <c r="H373" s="1008"/>
      <c r="I373" s="1008"/>
      <c r="J373" s="1008"/>
      <c r="K373" s="1009"/>
    </row>
    <row r="374" spans="1:11" x14ac:dyDescent="0.25">
      <c r="A374" s="995"/>
      <c r="B374" s="996"/>
      <c r="C374" s="996"/>
      <c r="D374" s="996"/>
      <c r="E374" s="996"/>
      <c r="F374" s="997"/>
      <c r="G374" s="995"/>
      <c r="H374" s="996"/>
      <c r="I374" s="996"/>
      <c r="J374" s="996"/>
      <c r="K374" s="997"/>
    </row>
    <row r="375" spans="1:11" x14ac:dyDescent="0.25">
      <c r="A375" s="980"/>
      <c r="B375" s="981"/>
      <c r="C375" s="981"/>
      <c r="D375" s="981"/>
      <c r="E375" s="981"/>
      <c r="F375" s="982"/>
      <c r="G375" s="980"/>
      <c r="H375" s="981"/>
      <c r="I375" s="981"/>
      <c r="J375" s="981"/>
      <c r="K375" s="982"/>
    </row>
    <row r="376" spans="1:11" x14ac:dyDescent="0.25">
      <c r="A376" s="980"/>
      <c r="B376" s="981"/>
      <c r="C376" s="981"/>
      <c r="D376" s="981"/>
      <c r="E376" s="981"/>
      <c r="F376" s="982"/>
      <c r="G376" s="980"/>
      <c r="H376" s="981"/>
      <c r="I376" s="981"/>
      <c r="J376" s="981"/>
      <c r="K376" s="982"/>
    </row>
    <row r="377" spans="1:11" x14ac:dyDescent="0.25">
      <c r="A377" s="980"/>
      <c r="B377" s="981"/>
      <c r="C377" s="981"/>
      <c r="D377" s="981"/>
      <c r="E377" s="981"/>
      <c r="F377" s="982"/>
      <c r="G377" s="980"/>
      <c r="H377" s="981"/>
      <c r="I377" s="981"/>
      <c r="J377" s="981"/>
      <c r="K377" s="982"/>
    </row>
    <row r="378" spans="1:11" x14ac:dyDescent="0.25">
      <c r="A378" s="980"/>
      <c r="B378" s="981"/>
      <c r="C378" s="981"/>
      <c r="D378" s="981"/>
      <c r="E378" s="981"/>
      <c r="F378" s="982"/>
      <c r="G378" s="980"/>
      <c r="H378" s="981"/>
      <c r="I378" s="981"/>
      <c r="J378" s="981"/>
      <c r="K378" s="982"/>
    </row>
    <row r="379" spans="1:11" x14ac:dyDescent="0.25">
      <c r="A379" s="980"/>
      <c r="B379" s="981"/>
      <c r="C379" s="981"/>
      <c r="D379" s="981"/>
      <c r="E379" s="981"/>
      <c r="F379" s="982"/>
      <c r="G379" s="980"/>
      <c r="H379" s="981"/>
      <c r="I379" s="981"/>
      <c r="J379" s="981"/>
      <c r="K379" s="982"/>
    </row>
    <row r="380" spans="1:11" x14ac:dyDescent="0.25">
      <c r="A380" s="980"/>
      <c r="B380" s="981"/>
      <c r="C380" s="981"/>
      <c r="D380" s="981"/>
      <c r="E380" s="981"/>
      <c r="F380" s="982"/>
      <c r="G380" s="980"/>
      <c r="H380" s="981"/>
      <c r="I380" s="981"/>
      <c r="J380" s="981"/>
      <c r="K380" s="982"/>
    </row>
    <row r="381" spans="1:11" x14ac:dyDescent="0.25">
      <c r="A381" s="980"/>
      <c r="B381" s="981"/>
      <c r="C381" s="981"/>
      <c r="D381" s="981"/>
      <c r="E381" s="981"/>
      <c r="F381" s="982"/>
      <c r="G381" s="980"/>
      <c r="H381" s="981"/>
      <c r="I381" s="981"/>
      <c r="J381" s="981"/>
      <c r="K381" s="982"/>
    </row>
    <row r="382" spans="1:11" x14ac:dyDescent="0.25">
      <c r="A382" s="980"/>
      <c r="B382" s="981"/>
      <c r="C382" s="981"/>
      <c r="D382" s="981"/>
      <c r="E382" s="981"/>
      <c r="F382" s="982"/>
      <c r="G382" s="980"/>
      <c r="H382" s="981"/>
      <c r="I382" s="981"/>
      <c r="J382" s="981"/>
      <c r="K382" s="982"/>
    </row>
    <row r="383" spans="1:11" x14ac:dyDescent="0.25">
      <c r="A383" s="980"/>
      <c r="B383" s="981"/>
      <c r="C383" s="981"/>
      <c r="D383" s="981"/>
      <c r="E383" s="981"/>
      <c r="F383" s="982"/>
      <c r="G383" s="980"/>
      <c r="H383" s="981"/>
      <c r="I383" s="981"/>
      <c r="J383" s="981"/>
      <c r="K383" s="982"/>
    </row>
    <row r="384" spans="1:11" x14ac:dyDescent="0.25">
      <c r="A384" s="980"/>
      <c r="B384" s="981"/>
      <c r="C384" s="981"/>
      <c r="D384" s="981"/>
      <c r="E384" s="981"/>
      <c r="F384" s="982"/>
      <c r="G384" s="980"/>
      <c r="H384" s="981"/>
      <c r="I384" s="981"/>
      <c r="J384" s="981"/>
      <c r="K384" s="982"/>
    </row>
    <row r="385" spans="1:11" x14ac:dyDescent="0.25">
      <c r="A385" s="980"/>
      <c r="B385" s="981"/>
      <c r="C385" s="981"/>
      <c r="D385" s="981"/>
      <c r="E385" s="981"/>
      <c r="F385" s="982"/>
      <c r="G385" s="980"/>
      <c r="H385" s="981"/>
      <c r="I385" s="981"/>
      <c r="J385" s="981"/>
      <c r="K385" s="982"/>
    </row>
    <row r="386" spans="1:11" x14ac:dyDescent="0.25">
      <c r="A386" s="980"/>
      <c r="B386" s="981"/>
      <c r="C386" s="981"/>
      <c r="D386" s="981"/>
      <c r="E386" s="981"/>
      <c r="F386" s="982"/>
      <c r="G386" s="980"/>
      <c r="H386" s="981"/>
      <c r="I386" s="981"/>
      <c r="J386" s="981"/>
      <c r="K386" s="982"/>
    </row>
    <row r="387" spans="1:11" ht="15.75" thickBot="1" x14ac:dyDescent="0.3">
      <c r="A387" s="980"/>
      <c r="B387" s="981"/>
      <c r="C387" s="981"/>
      <c r="D387" s="981"/>
      <c r="E387" s="981"/>
      <c r="F387" s="982"/>
      <c r="G387" s="980"/>
      <c r="H387" s="981"/>
      <c r="I387" s="981"/>
      <c r="J387" s="981"/>
      <c r="K387" s="982"/>
    </row>
    <row r="388" spans="1:11" x14ac:dyDescent="0.25">
      <c r="A388" s="998" t="s">
        <v>1134</v>
      </c>
      <c r="B388" s="999"/>
      <c r="C388" s="999"/>
      <c r="D388" s="999"/>
      <c r="E388" s="999"/>
      <c r="F388" s="1000"/>
      <c r="G388" s="1004" t="s">
        <v>1135</v>
      </c>
      <c r="H388" s="1005"/>
      <c r="I388" s="1005"/>
      <c r="J388" s="1005"/>
      <c r="K388" s="1006"/>
    </row>
    <row r="389" spans="1:11" ht="15.75" thickBot="1" x14ac:dyDescent="0.3">
      <c r="A389" s="1001"/>
      <c r="B389" s="1002"/>
      <c r="C389" s="1002"/>
      <c r="D389" s="1002"/>
      <c r="E389" s="1002"/>
      <c r="F389" s="1003"/>
      <c r="G389" s="1007"/>
      <c r="H389" s="1008"/>
      <c r="I389" s="1008"/>
      <c r="J389" s="1008"/>
      <c r="K389" s="1009"/>
    </row>
    <row r="390" spans="1:11" x14ac:dyDescent="0.25">
      <c r="A390" s="995" t="s">
        <v>598</v>
      </c>
      <c r="B390" s="996"/>
      <c r="C390" s="996"/>
      <c r="D390" s="996"/>
      <c r="E390" s="996"/>
      <c r="F390" s="997"/>
      <c r="G390" s="995" t="s">
        <v>599</v>
      </c>
      <c r="H390" s="996"/>
      <c r="I390" s="996"/>
      <c r="J390" s="996"/>
      <c r="K390" s="997"/>
    </row>
    <row r="391" spans="1:11" x14ac:dyDescent="0.25">
      <c r="A391" s="980"/>
      <c r="B391" s="981"/>
      <c r="C391" s="981"/>
      <c r="D391" s="981"/>
      <c r="E391" s="981"/>
      <c r="F391" s="982"/>
      <c r="G391" s="980"/>
      <c r="H391" s="981"/>
      <c r="I391" s="981"/>
      <c r="J391" s="981"/>
      <c r="K391" s="982"/>
    </row>
    <row r="392" spans="1:11" x14ac:dyDescent="0.25">
      <c r="A392" s="980"/>
      <c r="B392" s="981"/>
      <c r="C392" s="981"/>
      <c r="D392" s="981"/>
      <c r="E392" s="981"/>
      <c r="F392" s="982"/>
      <c r="G392" s="980"/>
      <c r="H392" s="981"/>
      <c r="I392" s="981"/>
      <c r="J392" s="981"/>
      <c r="K392" s="982"/>
    </row>
    <row r="393" spans="1:11" x14ac:dyDescent="0.25">
      <c r="A393" s="980"/>
      <c r="B393" s="981"/>
      <c r="C393" s="981"/>
      <c r="D393" s="981"/>
      <c r="E393" s="981"/>
      <c r="F393" s="982"/>
      <c r="G393" s="980"/>
      <c r="H393" s="981"/>
      <c r="I393" s="981"/>
      <c r="J393" s="981"/>
      <c r="K393" s="982"/>
    </row>
    <row r="394" spans="1:11" x14ac:dyDescent="0.25">
      <c r="A394" s="980"/>
      <c r="B394" s="981"/>
      <c r="C394" s="981"/>
      <c r="D394" s="981"/>
      <c r="E394" s="981"/>
      <c r="F394" s="982"/>
      <c r="G394" s="980"/>
      <c r="H394" s="981"/>
      <c r="I394" s="981"/>
      <c r="J394" s="981"/>
      <c r="K394" s="982"/>
    </row>
    <row r="395" spans="1:11" x14ac:dyDescent="0.25">
      <c r="A395" s="980"/>
      <c r="B395" s="981"/>
      <c r="C395" s="981"/>
      <c r="D395" s="981"/>
      <c r="E395" s="981"/>
      <c r="F395" s="982"/>
      <c r="G395" s="980"/>
      <c r="H395" s="981"/>
      <c r="I395" s="981"/>
      <c r="J395" s="981"/>
      <c r="K395" s="982"/>
    </row>
    <row r="396" spans="1:11" x14ac:dyDescent="0.25">
      <c r="A396" s="980"/>
      <c r="B396" s="981"/>
      <c r="C396" s="981"/>
      <c r="D396" s="981"/>
      <c r="E396" s="981"/>
      <c r="F396" s="982"/>
      <c r="G396" s="980"/>
      <c r="H396" s="981"/>
      <c r="I396" s="981"/>
      <c r="J396" s="981"/>
      <c r="K396" s="982"/>
    </row>
    <row r="397" spans="1:11" x14ac:dyDescent="0.25">
      <c r="A397" s="980"/>
      <c r="B397" s="981"/>
      <c r="C397" s="981"/>
      <c r="D397" s="981"/>
      <c r="E397" s="981"/>
      <c r="F397" s="982"/>
      <c r="G397" s="980"/>
      <c r="H397" s="981"/>
      <c r="I397" s="981"/>
      <c r="J397" s="981"/>
      <c r="K397" s="982"/>
    </row>
    <row r="398" spans="1:11" x14ac:dyDescent="0.25">
      <c r="A398" s="980"/>
      <c r="B398" s="981"/>
      <c r="C398" s="981"/>
      <c r="D398" s="981"/>
      <c r="E398" s="981"/>
      <c r="F398" s="982"/>
      <c r="G398" s="980"/>
      <c r="H398" s="981"/>
      <c r="I398" s="981"/>
      <c r="J398" s="981"/>
      <c r="K398" s="982"/>
    </row>
    <row r="399" spans="1:11" x14ac:dyDescent="0.25">
      <c r="A399" s="980"/>
      <c r="B399" s="981"/>
      <c r="C399" s="981"/>
      <c r="D399" s="981"/>
      <c r="E399" s="981"/>
      <c r="F399" s="982"/>
      <c r="G399" s="980"/>
      <c r="H399" s="981"/>
      <c r="I399" s="981"/>
      <c r="J399" s="981"/>
      <c r="K399" s="982"/>
    </row>
    <row r="400" spans="1:11" x14ac:dyDescent="0.25">
      <c r="A400" s="980"/>
      <c r="B400" s="981"/>
      <c r="C400" s="981"/>
      <c r="D400" s="981"/>
      <c r="E400" s="981"/>
      <c r="F400" s="982"/>
      <c r="G400" s="980"/>
      <c r="H400" s="981"/>
      <c r="I400" s="981"/>
      <c r="J400" s="981"/>
      <c r="K400" s="982"/>
    </row>
    <row r="401" spans="1:11" x14ac:dyDescent="0.25">
      <c r="A401" s="980"/>
      <c r="B401" s="981"/>
      <c r="C401" s="981"/>
      <c r="D401" s="981"/>
      <c r="E401" s="981"/>
      <c r="F401" s="982"/>
      <c r="G401" s="980"/>
      <c r="H401" s="981"/>
      <c r="I401" s="981"/>
      <c r="J401" s="981"/>
      <c r="K401" s="982"/>
    </row>
    <row r="402" spans="1:11" x14ac:dyDescent="0.25">
      <c r="A402" s="980"/>
      <c r="B402" s="981"/>
      <c r="C402" s="981"/>
      <c r="D402" s="981"/>
      <c r="E402" s="981"/>
      <c r="F402" s="982"/>
      <c r="G402" s="980"/>
      <c r="H402" s="981"/>
      <c r="I402" s="981"/>
      <c r="J402" s="981"/>
      <c r="K402" s="982"/>
    </row>
    <row r="403" spans="1:11" ht="15.75" thickBot="1" x14ac:dyDescent="0.3">
      <c r="A403" s="980"/>
      <c r="B403" s="981"/>
      <c r="C403" s="981"/>
      <c r="D403" s="981"/>
      <c r="E403" s="981"/>
      <c r="F403" s="982"/>
      <c r="G403" s="980"/>
      <c r="H403" s="981"/>
      <c r="I403" s="981"/>
      <c r="J403" s="981"/>
      <c r="K403" s="982"/>
    </row>
    <row r="404" spans="1:11" x14ac:dyDescent="0.25">
      <c r="A404" s="1004" t="s">
        <v>1019</v>
      </c>
      <c r="B404" s="1005"/>
      <c r="C404" s="1005"/>
      <c r="D404" s="1005"/>
      <c r="E404" s="1005"/>
      <c r="F404" s="1006"/>
      <c r="G404" s="1004" t="s">
        <v>1019</v>
      </c>
      <c r="H404" s="1005"/>
      <c r="I404" s="1005"/>
      <c r="J404" s="1005"/>
      <c r="K404" s="1006"/>
    </row>
    <row r="405" spans="1:11" ht="26.25" customHeight="1" thickBot="1" x14ac:dyDescent="0.3">
      <c r="A405" s="1007"/>
      <c r="B405" s="1008"/>
      <c r="C405" s="1008"/>
      <c r="D405" s="1008"/>
      <c r="E405" s="1008"/>
      <c r="F405" s="1009"/>
      <c r="G405" s="1007"/>
      <c r="H405" s="1008"/>
      <c r="I405" s="1008"/>
      <c r="J405" s="1008"/>
      <c r="K405" s="1009"/>
    </row>
    <row r="406" spans="1:11" x14ac:dyDescent="0.25">
      <c r="A406" s="995" t="s">
        <v>598</v>
      </c>
      <c r="B406" s="996"/>
      <c r="C406" s="996"/>
      <c r="D406" s="996"/>
      <c r="E406" s="996"/>
      <c r="F406" s="997"/>
      <c r="G406" s="995" t="s">
        <v>599</v>
      </c>
      <c r="H406" s="996"/>
      <c r="I406" s="996"/>
      <c r="J406" s="996"/>
      <c r="K406" s="997"/>
    </row>
    <row r="407" spans="1:11" x14ac:dyDescent="0.25">
      <c r="A407" s="980"/>
      <c r="B407" s="981"/>
      <c r="C407" s="981"/>
      <c r="D407" s="981"/>
      <c r="E407" s="981"/>
      <c r="F407" s="982"/>
      <c r="G407" s="980"/>
      <c r="H407" s="981"/>
      <c r="I407" s="981"/>
      <c r="J407" s="981"/>
      <c r="K407" s="982"/>
    </row>
    <row r="408" spans="1:11" x14ac:dyDescent="0.25">
      <c r="A408" s="980"/>
      <c r="B408" s="981"/>
      <c r="C408" s="981"/>
      <c r="D408" s="981"/>
      <c r="E408" s="981"/>
      <c r="F408" s="982"/>
      <c r="G408" s="980"/>
      <c r="H408" s="981"/>
      <c r="I408" s="981"/>
      <c r="J408" s="981"/>
      <c r="K408" s="982"/>
    </row>
    <row r="409" spans="1:11" x14ac:dyDescent="0.25">
      <c r="A409" s="980"/>
      <c r="B409" s="981"/>
      <c r="C409" s="981"/>
      <c r="D409" s="981"/>
      <c r="E409" s="981"/>
      <c r="F409" s="982"/>
      <c r="G409" s="980"/>
      <c r="H409" s="981"/>
      <c r="I409" s="981"/>
      <c r="J409" s="981"/>
      <c r="K409" s="982"/>
    </row>
    <row r="410" spans="1:11" x14ac:dyDescent="0.25">
      <c r="A410" s="980"/>
      <c r="B410" s="981"/>
      <c r="C410" s="981"/>
      <c r="D410" s="981"/>
      <c r="E410" s="981"/>
      <c r="F410" s="982"/>
      <c r="G410" s="980"/>
      <c r="H410" s="981"/>
      <c r="I410" s="981"/>
      <c r="J410" s="981"/>
      <c r="K410" s="982"/>
    </row>
    <row r="411" spans="1:11" x14ac:dyDescent="0.25">
      <c r="A411" s="980"/>
      <c r="B411" s="981"/>
      <c r="C411" s="981"/>
      <c r="D411" s="981"/>
      <c r="E411" s="981"/>
      <c r="F411" s="982"/>
      <c r="G411" s="980"/>
      <c r="H411" s="981"/>
      <c r="I411" s="981"/>
      <c r="J411" s="981"/>
      <c r="K411" s="982"/>
    </row>
    <row r="412" spans="1:11" x14ac:dyDescent="0.25">
      <c r="A412" s="980"/>
      <c r="B412" s="981"/>
      <c r="C412" s="981"/>
      <c r="D412" s="981"/>
      <c r="E412" s="981"/>
      <c r="F412" s="982"/>
      <c r="G412" s="980"/>
      <c r="H412" s="981"/>
      <c r="I412" s="981"/>
      <c r="J412" s="981"/>
      <c r="K412" s="982"/>
    </row>
    <row r="413" spans="1:11" x14ac:dyDescent="0.25">
      <c r="A413" s="980"/>
      <c r="B413" s="981"/>
      <c r="C413" s="981"/>
      <c r="D413" s="981"/>
      <c r="E413" s="981"/>
      <c r="F413" s="982"/>
      <c r="G413" s="980"/>
      <c r="H413" s="981"/>
      <c r="I413" s="981"/>
      <c r="J413" s="981"/>
      <c r="K413" s="982"/>
    </row>
    <row r="414" spans="1:11" x14ac:dyDescent="0.25">
      <c r="A414" s="980"/>
      <c r="B414" s="981"/>
      <c r="C414" s="981"/>
      <c r="D414" s="981"/>
      <c r="E414" s="981"/>
      <c r="F414" s="982"/>
      <c r="G414" s="980"/>
      <c r="H414" s="981"/>
      <c r="I414" s="981"/>
      <c r="J414" s="981"/>
      <c r="K414" s="982"/>
    </row>
    <row r="415" spans="1:11" x14ac:dyDescent="0.25">
      <c r="A415" s="980"/>
      <c r="B415" s="981"/>
      <c r="C415" s="981"/>
      <c r="D415" s="981"/>
      <c r="E415" s="981"/>
      <c r="F415" s="982"/>
      <c r="G415" s="980"/>
      <c r="H415" s="981"/>
      <c r="I415" s="981"/>
      <c r="J415" s="981"/>
      <c r="K415" s="982"/>
    </row>
    <row r="416" spans="1:11" x14ac:dyDescent="0.25">
      <c r="A416" s="980"/>
      <c r="B416" s="981"/>
      <c r="C416" s="981"/>
      <c r="D416" s="981"/>
      <c r="E416" s="981"/>
      <c r="F416" s="982"/>
      <c r="G416" s="980"/>
      <c r="H416" s="981"/>
      <c r="I416" s="981"/>
      <c r="J416" s="981"/>
      <c r="K416" s="982"/>
    </row>
    <row r="417" spans="1:11" x14ac:dyDescent="0.25">
      <c r="A417" s="980"/>
      <c r="B417" s="981"/>
      <c r="C417" s="981"/>
      <c r="D417" s="981"/>
      <c r="E417" s="981"/>
      <c r="F417" s="982"/>
      <c r="G417" s="980"/>
      <c r="H417" s="981"/>
      <c r="I417" s="981"/>
      <c r="J417" s="981"/>
      <c r="K417" s="982"/>
    </row>
    <row r="418" spans="1:11" x14ac:dyDescent="0.25">
      <c r="A418" s="980"/>
      <c r="B418" s="981"/>
      <c r="C418" s="981"/>
      <c r="D418" s="981"/>
      <c r="E418" s="981"/>
      <c r="F418" s="982"/>
      <c r="G418" s="980"/>
      <c r="H418" s="981"/>
      <c r="I418" s="981"/>
      <c r="J418" s="981"/>
      <c r="K418" s="982"/>
    </row>
    <row r="419" spans="1:11" ht="15.75" thickBot="1" x14ac:dyDescent="0.3">
      <c r="A419" s="980"/>
      <c r="B419" s="981"/>
      <c r="C419" s="981"/>
      <c r="D419" s="981"/>
      <c r="E419" s="981"/>
      <c r="F419" s="982"/>
      <c r="G419" s="980"/>
      <c r="H419" s="981"/>
      <c r="I419" s="981"/>
      <c r="J419" s="981"/>
      <c r="K419" s="982"/>
    </row>
    <row r="420" spans="1:11" x14ac:dyDescent="0.25">
      <c r="A420" s="1004" t="s">
        <v>1136</v>
      </c>
      <c r="B420" s="1005"/>
      <c r="C420" s="1005"/>
      <c r="D420" s="1005"/>
      <c r="E420" s="1005"/>
      <c r="F420" s="1006"/>
      <c r="G420" s="1004" t="s">
        <v>1137</v>
      </c>
      <c r="H420" s="1005"/>
      <c r="I420" s="1005"/>
      <c r="J420" s="1005"/>
      <c r="K420" s="1006"/>
    </row>
    <row r="421" spans="1:11" ht="25.5" customHeight="1" thickBot="1" x14ac:dyDescent="0.3">
      <c r="A421" s="1007"/>
      <c r="B421" s="1008"/>
      <c r="C421" s="1008"/>
      <c r="D421" s="1008"/>
      <c r="E421" s="1008"/>
      <c r="F421" s="1009"/>
      <c r="G421" s="1007"/>
      <c r="H421" s="1008"/>
      <c r="I421" s="1008"/>
      <c r="J421" s="1008"/>
      <c r="K421" s="1009"/>
    </row>
    <row r="422" spans="1:11" x14ac:dyDescent="0.25">
      <c r="A422" s="995" t="s">
        <v>598</v>
      </c>
      <c r="B422" s="996"/>
      <c r="C422" s="996"/>
      <c r="D422" s="996"/>
      <c r="E422" s="996"/>
      <c r="F422" s="997"/>
      <c r="G422" s="995" t="s">
        <v>599</v>
      </c>
      <c r="H422" s="996"/>
      <c r="I422" s="996"/>
      <c r="J422" s="996"/>
      <c r="K422" s="997"/>
    </row>
    <row r="423" spans="1:11" x14ac:dyDescent="0.25">
      <c r="A423" s="980"/>
      <c r="B423" s="981"/>
      <c r="C423" s="981"/>
      <c r="D423" s="981"/>
      <c r="E423" s="981"/>
      <c r="F423" s="982"/>
      <c r="G423" s="980"/>
      <c r="H423" s="981"/>
      <c r="I423" s="981"/>
      <c r="J423" s="981"/>
      <c r="K423" s="982"/>
    </row>
    <row r="424" spans="1:11" x14ac:dyDescent="0.25">
      <c r="A424" s="980"/>
      <c r="B424" s="981"/>
      <c r="C424" s="981"/>
      <c r="D424" s="981"/>
      <c r="E424" s="981"/>
      <c r="F424" s="982"/>
      <c r="G424" s="980"/>
      <c r="H424" s="981"/>
      <c r="I424" s="981"/>
      <c r="J424" s="981"/>
      <c r="K424" s="982"/>
    </row>
    <row r="425" spans="1:11" x14ac:dyDescent="0.25">
      <c r="A425" s="980"/>
      <c r="B425" s="981"/>
      <c r="C425" s="981"/>
      <c r="D425" s="981"/>
      <c r="E425" s="981"/>
      <c r="F425" s="982"/>
      <c r="G425" s="980"/>
      <c r="H425" s="981"/>
      <c r="I425" s="981"/>
      <c r="J425" s="981"/>
      <c r="K425" s="982"/>
    </row>
    <row r="426" spans="1:11" x14ac:dyDescent="0.25">
      <c r="A426" s="980"/>
      <c r="B426" s="981"/>
      <c r="C426" s="981"/>
      <c r="D426" s="981"/>
      <c r="E426" s="981"/>
      <c r="F426" s="982"/>
      <c r="G426" s="980"/>
      <c r="H426" s="981"/>
      <c r="I426" s="981"/>
      <c r="J426" s="981"/>
      <c r="K426" s="982"/>
    </row>
    <row r="427" spans="1:11" x14ac:dyDescent="0.25">
      <c r="A427" s="980"/>
      <c r="B427" s="981"/>
      <c r="C427" s="981"/>
      <c r="D427" s="981"/>
      <c r="E427" s="981"/>
      <c r="F427" s="982"/>
      <c r="G427" s="980"/>
      <c r="H427" s="981"/>
      <c r="I427" s="981"/>
      <c r="J427" s="981"/>
      <c r="K427" s="982"/>
    </row>
    <row r="428" spans="1:11" x14ac:dyDescent="0.25">
      <c r="A428" s="980"/>
      <c r="B428" s="981"/>
      <c r="C428" s="981"/>
      <c r="D428" s="981"/>
      <c r="E428" s="981"/>
      <c r="F428" s="982"/>
      <c r="G428" s="980"/>
      <c r="H428" s="981"/>
      <c r="I428" s="981"/>
      <c r="J428" s="981"/>
      <c r="K428" s="982"/>
    </row>
    <row r="429" spans="1:11" x14ac:dyDescent="0.25">
      <c r="A429" s="980"/>
      <c r="B429" s="981"/>
      <c r="C429" s="981"/>
      <c r="D429" s="981"/>
      <c r="E429" s="981"/>
      <c r="F429" s="982"/>
      <c r="G429" s="980"/>
      <c r="H429" s="981"/>
      <c r="I429" s="981"/>
      <c r="J429" s="981"/>
      <c r="K429" s="982"/>
    </row>
    <row r="430" spans="1:11" x14ac:dyDescent="0.25">
      <c r="A430" s="980"/>
      <c r="B430" s="981"/>
      <c r="C430" s="981"/>
      <c r="D430" s="981"/>
      <c r="E430" s="981"/>
      <c r="F430" s="982"/>
      <c r="G430" s="980"/>
      <c r="H430" s="981"/>
      <c r="I430" s="981"/>
      <c r="J430" s="981"/>
      <c r="K430" s="982"/>
    </row>
    <row r="431" spans="1:11" x14ac:dyDescent="0.25">
      <c r="A431" s="980"/>
      <c r="B431" s="981"/>
      <c r="C431" s="981"/>
      <c r="D431" s="981"/>
      <c r="E431" s="981"/>
      <c r="F431" s="982"/>
      <c r="G431" s="980"/>
      <c r="H431" s="981"/>
      <c r="I431" s="981"/>
      <c r="J431" s="981"/>
      <c r="K431" s="982"/>
    </row>
    <row r="432" spans="1:11" x14ac:dyDescent="0.25">
      <c r="A432" s="980"/>
      <c r="B432" s="981"/>
      <c r="C432" s="981"/>
      <c r="D432" s="981"/>
      <c r="E432" s="981"/>
      <c r="F432" s="982"/>
      <c r="G432" s="980"/>
      <c r="H432" s="981"/>
      <c r="I432" s="981"/>
      <c r="J432" s="981"/>
      <c r="K432" s="982"/>
    </row>
    <row r="433" spans="1:11" x14ac:dyDescent="0.25">
      <c r="A433" s="980"/>
      <c r="B433" s="981"/>
      <c r="C433" s="981"/>
      <c r="D433" s="981"/>
      <c r="E433" s="981"/>
      <c r="F433" s="982"/>
      <c r="G433" s="980"/>
      <c r="H433" s="981"/>
      <c r="I433" s="981"/>
      <c r="J433" s="981"/>
      <c r="K433" s="982"/>
    </row>
    <row r="434" spans="1:11" x14ac:dyDescent="0.25">
      <c r="A434" s="980"/>
      <c r="B434" s="981"/>
      <c r="C434" s="981"/>
      <c r="D434" s="981"/>
      <c r="E434" s="981"/>
      <c r="F434" s="982"/>
      <c r="G434" s="980"/>
      <c r="H434" s="981"/>
      <c r="I434" s="981"/>
      <c r="J434" s="981"/>
      <c r="K434" s="982"/>
    </row>
    <row r="435" spans="1:11" ht="15.75" thickBot="1" x14ac:dyDescent="0.3">
      <c r="A435" s="980"/>
      <c r="B435" s="981"/>
      <c r="C435" s="981"/>
      <c r="D435" s="981"/>
      <c r="E435" s="981"/>
      <c r="F435" s="982"/>
      <c r="G435" s="980"/>
      <c r="H435" s="981"/>
      <c r="I435" s="981"/>
      <c r="J435" s="981"/>
      <c r="K435" s="982"/>
    </row>
    <row r="436" spans="1:11" x14ac:dyDescent="0.25">
      <c r="A436" s="1004" t="s">
        <v>963</v>
      </c>
      <c r="B436" s="1005"/>
      <c r="C436" s="1005"/>
      <c r="D436" s="1005"/>
      <c r="E436" s="1005"/>
      <c r="F436" s="1006"/>
      <c r="G436" s="1004" t="s">
        <v>964</v>
      </c>
      <c r="H436" s="1005"/>
      <c r="I436" s="1005"/>
      <c r="J436" s="1005"/>
      <c r="K436" s="1006"/>
    </row>
    <row r="437" spans="1:11" ht="15.75" thickBot="1" x14ac:dyDescent="0.3">
      <c r="A437" s="1007"/>
      <c r="B437" s="1008"/>
      <c r="C437" s="1008"/>
      <c r="D437" s="1008"/>
      <c r="E437" s="1008"/>
      <c r="F437" s="1009"/>
      <c r="G437" s="1007"/>
      <c r="H437" s="1008"/>
      <c r="I437" s="1008"/>
      <c r="J437" s="1008"/>
      <c r="K437" s="1009"/>
    </row>
    <row r="438" spans="1:11" ht="15.75" hidden="1" thickBot="1" x14ac:dyDescent="0.3">
      <c r="A438" s="995" t="s">
        <v>598</v>
      </c>
      <c r="B438" s="996"/>
      <c r="C438" s="996"/>
      <c r="D438" s="996"/>
      <c r="E438" s="996"/>
      <c r="F438" s="997"/>
      <c r="G438" s="995" t="s">
        <v>599</v>
      </c>
      <c r="H438" s="996"/>
      <c r="I438" s="996"/>
      <c r="J438" s="996"/>
      <c r="K438" s="997"/>
    </row>
    <row r="439" spans="1:11" ht="15.75" hidden="1" thickBot="1" x14ac:dyDescent="0.3">
      <c r="A439" s="980"/>
      <c r="B439" s="981"/>
      <c r="C439" s="981"/>
      <c r="D439" s="981"/>
      <c r="E439" s="981"/>
      <c r="F439" s="982"/>
      <c r="G439" s="980"/>
      <c r="H439" s="981"/>
      <c r="I439" s="981"/>
      <c r="J439" s="981"/>
      <c r="K439" s="982"/>
    </row>
    <row r="440" spans="1:11" ht="15.75" hidden="1" thickBot="1" x14ac:dyDescent="0.3">
      <c r="A440" s="980"/>
      <c r="B440" s="981"/>
      <c r="C440" s="981"/>
      <c r="D440" s="981"/>
      <c r="E440" s="981"/>
      <c r="F440" s="982"/>
      <c r="G440" s="980"/>
      <c r="H440" s="981"/>
      <c r="I440" s="981"/>
      <c r="J440" s="981"/>
      <c r="K440" s="982"/>
    </row>
    <row r="441" spans="1:11" ht="15.75" hidden="1" thickBot="1" x14ac:dyDescent="0.3">
      <c r="A441" s="980"/>
      <c r="B441" s="981"/>
      <c r="C441" s="981"/>
      <c r="D441" s="981"/>
      <c r="E441" s="981"/>
      <c r="F441" s="982"/>
      <c r="G441" s="980"/>
      <c r="H441" s="981"/>
      <c r="I441" s="981"/>
      <c r="J441" s="981"/>
      <c r="K441" s="982"/>
    </row>
    <row r="442" spans="1:11" ht="15.75" hidden="1" thickBot="1" x14ac:dyDescent="0.3">
      <c r="A442" s="980"/>
      <c r="B442" s="981"/>
      <c r="C442" s="981"/>
      <c r="D442" s="981"/>
      <c r="E442" s="981"/>
      <c r="F442" s="982"/>
      <c r="G442" s="980"/>
      <c r="H442" s="981"/>
      <c r="I442" s="981"/>
      <c r="J442" s="981"/>
      <c r="K442" s="982"/>
    </row>
    <row r="443" spans="1:11" ht="15.75" hidden="1" thickBot="1" x14ac:dyDescent="0.3">
      <c r="A443" s="980"/>
      <c r="B443" s="981"/>
      <c r="C443" s="981"/>
      <c r="D443" s="981"/>
      <c r="E443" s="981"/>
      <c r="F443" s="982"/>
      <c r="G443" s="980"/>
      <c r="H443" s="981"/>
      <c r="I443" s="981"/>
      <c r="J443" s="981"/>
      <c r="K443" s="982"/>
    </row>
    <row r="444" spans="1:11" ht="15.75" hidden="1" thickBot="1" x14ac:dyDescent="0.3">
      <c r="A444" s="980"/>
      <c r="B444" s="981"/>
      <c r="C444" s="981"/>
      <c r="D444" s="981"/>
      <c r="E444" s="981"/>
      <c r="F444" s="982"/>
      <c r="G444" s="980"/>
      <c r="H444" s="981"/>
      <c r="I444" s="981"/>
      <c r="J444" s="981"/>
      <c r="K444" s="982"/>
    </row>
    <row r="445" spans="1:11" ht="15.75" hidden="1" thickBot="1" x14ac:dyDescent="0.3">
      <c r="A445" s="980"/>
      <c r="B445" s="981"/>
      <c r="C445" s="981"/>
      <c r="D445" s="981"/>
      <c r="E445" s="981"/>
      <c r="F445" s="982"/>
      <c r="G445" s="980"/>
      <c r="H445" s="981"/>
      <c r="I445" s="981"/>
      <c r="J445" s="981"/>
      <c r="K445" s="982"/>
    </row>
    <row r="446" spans="1:11" ht="15.75" hidden="1" thickBot="1" x14ac:dyDescent="0.3">
      <c r="A446" s="980"/>
      <c r="B446" s="981"/>
      <c r="C446" s="981"/>
      <c r="D446" s="981"/>
      <c r="E446" s="981"/>
      <c r="F446" s="982"/>
      <c r="G446" s="980"/>
      <c r="H446" s="981"/>
      <c r="I446" s="981"/>
      <c r="J446" s="981"/>
      <c r="K446" s="982"/>
    </row>
    <row r="447" spans="1:11" ht="15.75" hidden="1" thickBot="1" x14ac:dyDescent="0.3">
      <c r="A447" s="980"/>
      <c r="B447" s="981"/>
      <c r="C447" s="981"/>
      <c r="D447" s="981"/>
      <c r="E447" s="981"/>
      <c r="F447" s="982"/>
      <c r="G447" s="980"/>
      <c r="H447" s="981"/>
      <c r="I447" s="981"/>
      <c r="J447" s="981"/>
      <c r="K447" s="982"/>
    </row>
    <row r="448" spans="1:11" ht="15.75" hidden="1" thickBot="1" x14ac:dyDescent="0.3">
      <c r="A448" s="980"/>
      <c r="B448" s="981"/>
      <c r="C448" s="981"/>
      <c r="D448" s="981"/>
      <c r="E448" s="981"/>
      <c r="F448" s="982"/>
      <c r="G448" s="980"/>
      <c r="H448" s="981"/>
      <c r="I448" s="981"/>
      <c r="J448" s="981"/>
      <c r="K448" s="982"/>
    </row>
    <row r="449" spans="1:11" ht="15.75" hidden="1" thickBot="1" x14ac:dyDescent="0.3">
      <c r="A449" s="980"/>
      <c r="B449" s="981"/>
      <c r="C449" s="981"/>
      <c r="D449" s="981"/>
      <c r="E449" s="981"/>
      <c r="F449" s="982"/>
      <c r="G449" s="980"/>
      <c r="H449" s="981"/>
      <c r="I449" s="981"/>
      <c r="J449" s="981"/>
      <c r="K449" s="982"/>
    </row>
    <row r="450" spans="1:11" ht="15.75" hidden="1" thickBot="1" x14ac:dyDescent="0.3">
      <c r="A450" s="980"/>
      <c r="B450" s="981"/>
      <c r="C450" s="981"/>
      <c r="D450" s="981"/>
      <c r="E450" s="981"/>
      <c r="F450" s="982"/>
      <c r="G450" s="980"/>
      <c r="H450" s="981"/>
      <c r="I450" s="981"/>
      <c r="J450" s="981"/>
      <c r="K450" s="982"/>
    </row>
    <row r="451" spans="1:11" ht="15.75" hidden="1" thickBot="1" x14ac:dyDescent="0.3">
      <c r="A451" s="980"/>
      <c r="B451" s="981"/>
      <c r="C451" s="981"/>
      <c r="D451" s="981"/>
      <c r="E451" s="981"/>
      <c r="F451" s="982"/>
      <c r="G451" s="980"/>
      <c r="H451" s="981"/>
      <c r="I451" s="981"/>
      <c r="J451" s="981"/>
      <c r="K451" s="982"/>
    </row>
    <row r="452" spans="1:11" ht="15.75" hidden="1" thickBot="1" x14ac:dyDescent="0.3">
      <c r="A452" s="1004" t="s">
        <v>779</v>
      </c>
      <c r="B452" s="1005"/>
      <c r="C452" s="1005"/>
      <c r="D452" s="1005"/>
      <c r="E452" s="1005"/>
      <c r="F452" s="1006"/>
      <c r="G452" s="1004" t="s">
        <v>913</v>
      </c>
      <c r="H452" s="1005"/>
      <c r="I452" s="1005"/>
      <c r="J452" s="1005"/>
      <c r="K452" s="1006"/>
    </row>
    <row r="453" spans="1:11" ht="15.75" hidden="1" thickBot="1" x14ac:dyDescent="0.3">
      <c r="A453" s="1007"/>
      <c r="B453" s="1008"/>
      <c r="C453" s="1008"/>
      <c r="D453" s="1008"/>
      <c r="E453" s="1008"/>
      <c r="F453" s="1009"/>
      <c r="G453" s="1007"/>
      <c r="H453" s="1008"/>
      <c r="I453" s="1008"/>
      <c r="J453" s="1008"/>
      <c r="K453" s="1009"/>
    </row>
    <row r="454" spans="1:11" x14ac:dyDescent="0.25">
      <c r="A454" s="995" t="s">
        <v>598</v>
      </c>
      <c r="B454" s="996"/>
      <c r="C454" s="996"/>
      <c r="D454" s="996"/>
      <c r="E454" s="996"/>
      <c r="F454" s="997"/>
      <c r="G454" s="995" t="s">
        <v>599</v>
      </c>
      <c r="H454" s="996"/>
      <c r="I454" s="996"/>
      <c r="J454" s="996"/>
      <c r="K454" s="997"/>
    </row>
    <row r="455" spans="1:11" x14ac:dyDescent="0.25">
      <c r="A455" s="980"/>
      <c r="B455" s="981"/>
      <c r="C455" s="981"/>
      <c r="D455" s="981"/>
      <c r="E455" s="981"/>
      <c r="F455" s="982"/>
      <c r="G455" s="980"/>
      <c r="H455" s="981"/>
      <c r="I455" s="981"/>
      <c r="J455" s="981"/>
      <c r="K455" s="982"/>
    </row>
    <row r="456" spans="1:11" x14ac:dyDescent="0.25">
      <c r="A456" s="980"/>
      <c r="B456" s="981"/>
      <c r="C456" s="981"/>
      <c r="D456" s="981"/>
      <c r="E456" s="981"/>
      <c r="F456" s="982"/>
      <c r="G456" s="980"/>
      <c r="H456" s="981"/>
      <c r="I456" s="981"/>
      <c r="J456" s="981"/>
      <c r="K456" s="982"/>
    </row>
    <row r="457" spans="1:11" x14ac:dyDescent="0.25">
      <c r="A457" s="980"/>
      <c r="B457" s="981"/>
      <c r="C457" s="981"/>
      <c r="D457" s="981"/>
      <c r="E457" s="981"/>
      <c r="F457" s="982"/>
      <c r="G457" s="980"/>
      <c r="H457" s="981"/>
      <c r="I457" s="981"/>
      <c r="J457" s="981"/>
      <c r="K457" s="982"/>
    </row>
    <row r="458" spans="1:11" x14ac:dyDescent="0.25">
      <c r="A458" s="980"/>
      <c r="B458" s="981"/>
      <c r="C458" s="981"/>
      <c r="D458" s="981"/>
      <c r="E458" s="981"/>
      <c r="F458" s="982"/>
      <c r="G458" s="980"/>
      <c r="H458" s="981"/>
      <c r="I458" s="981"/>
      <c r="J458" s="981"/>
      <c r="K458" s="982"/>
    </row>
    <row r="459" spans="1:11" x14ac:dyDescent="0.25">
      <c r="A459" s="980"/>
      <c r="B459" s="981"/>
      <c r="C459" s="981"/>
      <c r="D459" s="981"/>
      <c r="E459" s="981"/>
      <c r="F459" s="982"/>
      <c r="G459" s="980"/>
      <c r="H459" s="981"/>
      <c r="I459" s="981"/>
      <c r="J459" s="981"/>
      <c r="K459" s="982"/>
    </row>
    <row r="460" spans="1:11" x14ac:dyDescent="0.25">
      <c r="A460" s="980"/>
      <c r="B460" s="981"/>
      <c r="C460" s="981"/>
      <c r="D460" s="981"/>
      <c r="E460" s="981"/>
      <c r="F460" s="982"/>
      <c r="G460" s="980"/>
      <c r="H460" s="981"/>
      <c r="I460" s="981"/>
      <c r="J460" s="981"/>
      <c r="K460" s="982"/>
    </row>
    <row r="461" spans="1:11" x14ac:dyDescent="0.25">
      <c r="A461" s="980"/>
      <c r="B461" s="981"/>
      <c r="C461" s="981"/>
      <c r="D461" s="981"/>
      <c r="E461" s="981"/>
      <c r="F461" s="982"/>
      <c r="G461" s="980"/>
      <c r="H461" s="981"/>
      <c r="I461" s="981"/>
      <c r="J461" s="981"/>
      <c r="K461" s="982"/>
    </row>
    <row r="462" spans="1:11" x14ac:dyDescent="0.25">
      <c r="A462" s="980"/>
      <c r="B462" s="981"/>
      <c r="C462" s="981"/>
      <c r="D462" s="981"/>
      <c r="E462" s="981"/>
      <c r="F462" s="982"/>
      <c r="G462" s="980"/>
      <c r="H462" s="981"/>
      <c r="I462" s="981"/>
      <c r="J462" s="981"/>
      <c r="K462" s="982"/>
    </row>
    <row r="463" spans="1:11" x14ac:dyDescent="0.25">
      <c r="A463" s="980"/>
      <c r="B463" s="981"/>
      <c r="C463" s="981"/>
      <c r="D463" s="981"/>
      <c r="E463" s="981"/>
      <c r="F463" s="982"/>
      <c r="G463" s="980"/>
      <c r="H463" s="981"/>
      <c r="I463" s="981"/>
      <c r="J463" s="981"/>
      <c r="K463" s="982"/>
    </row>
    <row r="464" spans="1:11" x14ac:dyDescent="0.25">
      <c r="A464" s="980"/>
      <c r="B464" s="981"/>
      <c r="C464" s="981"/>
      <c r="D464" s="981"/>
      <c r="E464" s="981"/>
      <c r="F464" s="982"/>
      <c r="G464" s="980"/>
      <c r="H464" s="981"/>
      <c r="I464" s="981"/>
      <c r="J464" s="981"/>
      <c r="K464" s="982"/>
    </row>
    <row r="465" spans="1:11" x14ac:dyDescent="0.25">
      <c r="A465" s="980"/>
      <c r="B465" s="981"/>
      <c r="C465" s="981"/>
      <c r="D465" s="981"/>
      <c r="E465" s="981"/>
      <c r="F465" s="982"/>
      <c r="G465" s="980"/>
      <c r="H465" s="981"/>
      <c r="I465" s="981"/>
      <c r="J465" s="981"/>
      <c r="K465" s="982"/>
    </row>
    <row r="466" spans="1:11" x14ac:dyDescent="0.25">
      <c r="A466" s="980"/>
      <c r="B466" s="981"/>
      <c r="C466" s="981"/>
      <c r="D466" s="981"/>
      <c r="E466" s="981"/>
      <c r="F466" s="982"/>
      <c r="G466" s="980"/>
      <c r="H466" s="981"/>
      <c r="I466" s="981"/>
      <c r="J466" s="981"/>
      <c r="K466" s="982"/>
    </row>
    <row r="467" spans="1:11" ht="15.75" thickBot="1" x14ac:dyDescent="0.3">
      <c r="A467" s="980"/>
      <c r="B467" s="981"/>
      <c r="C467" s="981"/>
      <c r="D467" s="981"/>
      <c r="E467" s="981"/>
      <c r="F467" s="982"/>
      <c r="G467" s="980"/>
      <c r="H467" s="981"/>
      <c r="I467" s="981"/>
      <c r="J467" s="981"/>
      <c r="K467" s="982"/>
    </row>
    <row r="468" spans="1:11" x14ac:dyDescent="0.25">
      <c r="A468" s="1004" t="s">
        <v>1020</v>
      </c>
      <c r="B468" s="1005"/>
      <c r="C468" s="1005"/>
      <c r="D468" s="1005"/>
      <c r="E468" s="1005"/>
      <c r="F468" s="1006"/>
      <c r="G468" s="1004" t="s">
        <v>1021</v>
      </c>
      <c r="H468" s="1005"/>
      <c r="I468" s="1005"/>
      <c r="J468" s="1005"/>
      <c r="K468" s="1006"/>
    </row>
    <row r="469" spans="1:11" ht="15.75" thickBot="1" x14ac:dyDescent="0.3">
      <c r="A469" s="1007"/>
      <c r="B469" s="1008"/>
      <c r="C469" s="1008"/>
      <c r="D469" s="1008"/>
      <c r="E469" s="1008"/>
      <c r="F469" s="1009"/>
      <c r="G469" s="1007"/>
      <c r="H469" s="1008"/>
      <c r="I469" s="1008"/>
      <c r="J469" s="1008"/>
      <c r="K469" s="1009"/>
    </row>
    <row r="470" spans="1:11" x14ac:dyDescent="0.25">
      <c r="A470" s="995" t="s">
        <v>598</v>
      </c>
      <c r="B470" s="996"/>
      <c r="C470" s="996"/>
      <c r="D470" s="996"/>
      <c r="E470" s="996"/>
      <c r="F470" s="997"/>
      <c r="G470" s="995" t="s">
        <v>599</v>
      </c>
      <c r="H470" s="996"/>
      <c r="I470" s="996"/>
      <c r="J470" s="996"/>
      <c r="K470" s="997"/>
    </row>
    <row r="471" spans="1:11" x14ac:dyDescent="0.25">
      <c r="A471" s="980"/>
      <c r="B471" s="981"/>
      <c r="C471" s="981"/>
      <c r="D471" s="981"/>
      <c r="E471" s="981"/>
      <c r="F471" s="982"/>
      <c r="G471" s="980"/>
      <c r="H471" s="981"/>
      <c r="I471" s="981"/>
      <c r="J471" s="981"/>
      <c r="K471" s="982"/>
    </row>
    <row r="472" spans="1:11" x14ac:dyDescent="0.25">
      <c r="A472" s="980"/>
      <c r="B472" s="981"/>
      <c r="C472" s="981"/>
      <c r="D472" s="981"/>
      <c r="E472" s="981"/>
      <c r="F472" s="982"/>
      <c r="G472" s="980"/>
      <c r="H472" s="981"/>
      <c r="I472" s="981"/>
      <c r="J472" s="981"/>
      <c r="K472" s="982"/>
    </row>
    <row r="473" spans="1:11" x14ac:dyDescent="0.25">
      <c r="A473" s="980"/>
      <c r="B473" s="981"/>
      <c r="C473" s="981"/>
      <c r="D473" s="981"/>
      <c r="E473" s="981"/>
      <c r="F473" s="982"/>
      <c r="G473" s="980"/>
      <c r="H473" s="981"/>
      <c r="I473" s="981"/>
      <c r="J473" s="981"/>
      <c r="K473" s="982"/>
    </row>
    <row r="474" spans="1:11" x14ac:dyDescent="0.25">
      <c r="A474" s="980"/>
      <c r="B474" s="981"/>
      <c r="C474" s="981"/>
      <c r="D474" s="981"/>
      <c r="E474" s="981"/>
      <c r="F474" s="982"/>
      <c r="G474" s="980"/>
      <c r="H474" s="981"/>
      <c r="I474" s="981"/>
      <c r="J474" s="981"/>
      <c r="K474" s="982"/>
    </row>
    <row r="475" spans="1:11" x14ac:dyDescent="0.25">
      <c r="A475" s="980"/>
      <c r="B475" s="981"/>
      <c r="C475" s="981"/>
      <c r="D475" s="981"/>
      <c r="E475" s="981"/>
      <c r="F475" s="982"/>
      <c r="G475" s="980"/>
      <c r="H475" s="981"/>
      <c r="I475" s="981"/>
      <c r="J475" s="981"/>
      <c r="K475" s="982"/>
    </row>
    <row r="476" spans="1:11" x14ac:dyDescent="0.25">
      <c r="A476" s="980"/>
      <c r="B476" s="981"/>
      <c r="C476" s="981"/>
      <c r="D476" s="981"/>
      <c r="E476" s="981"/>
      <c r="F476" s="982"/>
      <c r="G476" s="980"/>
      <c r="H476" s="981"/>
      <c r="I476" s="981"/>
      <c r="J476" s="981"/>
      <c r="K476" s="982"/>
    </row>
    <row r="477" spans="1:11" x14ac:dyDescent="0.25">
      <c r="A477" s="980"/>
      <c r="B477" s="981"/>
      <c r="C477" s="981"/>
      <c r="D477" s="981"/>
      <c r="E477" s="981"/>
      <c r="F477" s="982"/>
      <c r="G477" s="980"/>
      <c r="H477" s="981"/>
      <c r="I477" s="981"/>
      <c r="J477" s="981"/>
      <c r="K477" s="982"/>
    </row>
    <row r="478" spans="1:11" x14ac:dyDescent="0.25">
      <c r="A478" s="980"/>
      <c r="B478" s="981"/>
      <c r="C478" s="981"/>
      <c r="D478" s="981"/>
      <c r="E478" s="981"/>
      <c r="F478" s="982"/>
      <c r="G478" s="980"/>
      <c r="H478" s="981"/>
      <c r="I478" s="981"/>
      <c r="J478" s="981"/>
      <c r="K478" s="982"/>
    </row>
    <row r="479" spans="1:11" x14ac:dyDescent="0.25">
      <c r="A479" s="980"/>
      <c r="B479" s="981"/>
      <c r="C479" s="981"/>
      <c r="D479" s="981"/>
      <c r="E479" s="981"/>
      <c r="F479" s="982"/>
      <c r="G479" s="980"/>
      <c r="H479" s="981"/>
      <c r="I479" s="981"/>
      <c r="J479" s="981"/>
      <c r="K479" s="982"/>
    </row>
    <row r="480" spans="1:11" x14ac:dyDescent="0.25">
      <c r="A480" s="980"/>
      <c r="B480" s="981"/>
      <c r="C480" s="981"/>
      <c r="D480" s="981"/>
      <c r="E480" s="981"/>
      <c r="F480" s="982"/>
      <c r="G480" s="980"/>
      <c r="H480" s="981"/>
      <c r="I480" s="981"/>
      <c r="J480" s="981"/>
      <c r="K480" s="982"/>
    </row>
    <row r="481" spans="1:11" x14ac:dyDescent="0.25">
      <c r="A481" s="980"/>
      <c r="B481" s="981"/>
      <c r="C481" s="981"/>
      <c r="D481" s="981"/>
      <c r="E481" s="981"/>
      <c r="F481" s="982"/>
      <c r="G481" s="980"/>
      <c r="H481" s="981"/>
      <c r="I481" s="981"/>
      <c r="J481" s="981"/>
      <c r="K481" s="982"/>
    </row>
    <row r="482" spans="1:11" x14ac:dyDescent="0.25">
      <c r="A482" s="980"/>
      <c r="B482" s="981"/>
      <c r="C482" s="981"/>
      <c r="D482" s="981"/>
      <c r="E482" s="981"/>
      <c r="F482" s="982"/>
      <c r="G482" s="980"/>
      <c r="H482" s="981"/>
      <c r="I482" s="981"/>
      <c r="J482" s="981"/>
      <c r="K482" s="982"/>
    </row>
    <row r="483" spans="1:11" ht="15.75" thickBot="1" x14ac:dyDescent="0.3">
      <c r="A483" s="980"/>
      <c r="B483" s="981"/>
      <c r="C483" s="981"/>
      <c r="D483" s="981"/>
      <c r="E483" s="981"/>
      <c r="F483" s="982"/>
      <c r="G483" s="980"/>
      <c r="H483" s="981"/>
      <c r="I483" s="981"/>
      <c r="J483" s="981"/>
      <c r="K483" s="982"/>
    </row>
    <row r="484" spans="1:11" x14ac:dyDescent="0.25">
      <c r="A484" s="1004" t="s">
        <v>1138</v>
      </c>
      <c r="B484" s="1005"/>
      <c r="C484" s="1005"/>
      <c r="D484" s="1005"/>
      <c r="E484" s="1005"/>
      <c r="F484" s="1006"/>
      <c r="G484" s="1004" t="s">
        <v>1139</v>
      </c>
      <c r="H484" s="1005"/>
      <c r="I484" s="1005"/>
      <c r="J484" s="1005"/>
      <c r="K484" s="1006"/>
    </row>
    <row r="485" spans="1:11" ht="15.75" thickBot="1" x14ac:dyDescent="0.3">
      <c r="A485" s="1007"/>
      <c r="B485" s="1008"/>
      <c r="C485" s="1008"/>
      <c r="D485" s="1008"/>
      <c r="E485" s="1008"/>
      <c r="F485" s="1009"/>
      <c r="G485" s="1007"/>
      <c r="H485" s="1008"/>
      <c r="I485" s="1008"/>
      <c r="J485" s="1008"/>
      <c r="K485" s="1009"/>
    </row>
    <row r="486" spans="1:11" x14ac:dyDescent="0.25">
      <c r="A486" s="995" t="s">
        <v>598</v>
      </c>
      <c r="B486" s="996"/>
      <c r="C486" s="996"/>
      <c r="D486" s="996"/>
      <c r="E486" s="996"/>
      <c r="F486" s="997"/>
      <c r="G486" s="995" t="s">
        <v>599</v>
      </c>
      <c r="H486" s="996"/>
      <c r="I486" s="996"/>
      <c r="J486" s="996"/>
      <c r="K486" s="997"/>
    </row>
    <row r="487" spans="1:11" x14ac:dyDescent="0.25">
      <c r="A487" s="980"/>
      <c r="B487" s="981"/>
      <c r="C487" s="981"/>
      <c r="D487" s="981"/>
      <c r="E487" s="981"/>
      <c r="F487" s="982"/>
      <c r="G487" s="980"/>
      <c r="H487" s="981"/>
      <c r="I487" s="981"/>
      <c r="J487" s="981"/>
      <c r="K487" s="982"/>
    </row>
    <row r="488" spans="1:11" x14ac:dyDescent="0.25">
      <c r="A488" s="980"/>
      <c r="B488" s="981"/>
      <c r="C488" s="981"/>
      <c r="D488" s="981"/>
      <c r="E488" s="981"/>
      <c r="F488" s="982"/>
      <c r="G488" s="980"/>
      <c r="H488" s="981"/>
      <c r="I488" s="981"/>
      <c r="J488" s="981"/>
      <c r="K488" s="982"/>
    </row>
    <row r="489" spans="1:11" x14ac:dyDescent="0.25">
      <c r="A489" s="980"/>
      <c r="B489" s="981"/>
      <c r="C489" s="981"/>
      <c r="D489" s="981"/>
      <c r="E489" s="981"/>
      <c r="F489" s="982"/>
      <c r="G489" s="980"/>
      <c r="H489" s="981"/>
      <c r="I489" s="981"/>
      <c r="J489" s="981"/>
      <c r="K489" s="982"/>
    </row>
    <row r="490" spans="1:11" x14ac:dyDescent="0.25">
      <c r="A490" s="980"/>
      <c r="B490" s="981"/>
      <c r="C490" s="981"/>
      <c r="D490" s="981"/>
      <c r="E490" s="981"/>
      <c r="F490" s="982"/>
      <c r="G490" s="980"/>
      <c r="H490" s="981"/>
      <c r="I490" s="981"/>
      <c r="J490" s="981"/>
      <c r="K490" s="982"/>
    </row>
    <row r="491" spans="1:11" x14ac:dyDescent="0.25">
      <c r="A491" s="980"/>
      <c r="B491" s="981"/>
      <c r="C491" s="981"/>
      <c r="D491" s="981"/>
      <c r="E491" s="981"/>
      <c r="F491" s="982"/>
      <c r="G491" s="980"/>
      <c r="H491" s="981"/>
      <c r="I491" s="981"/>
      <c r="J491" s="981"/>
      <c r="K491" s="982"/>
    </row>
    <row r="492" spans="1:11" x14ac:dyDescent="0.25">
      <c r="A492" s="980"/>
      <c r="B492" s="981"/>
      <c r="C492" s="981"/>
      <c r="D492" s="981"/>
      <c r="E492" s="981"/>
      <c r="F492" s="982"/>
      <c r="G492" s="980"/>
      <c r="H492" s="981"/>
      <c r="I492" s="981"/>
      <c r="J492" s="981"/>
      <c r="K492" s="982"/>
    </row>
    <row r="493" spans="1:11" x14ac:dyDescent="0.25">
      <c r="A493" s="980"/>
      <c r="B493" s="981"/>
      <c r="C493" s="981"/>
      <c r="D493" s="981"/>
      <c r="E493" s="981"/>
      <c r="F493" s="982"/>
      <c r="G493" s="980"/>
      <c r="H493" s="981"/>
      <c r="I493" s="981"/>
      <c r="J493" s="981"/>
      <c r="K493" s="982"/>
    </row>
    <row r="494" spans="1:11" x14ac:dyDescent="0.25">
      <c r="A494" s="980"/>
      <c r="B494" s="981"/>
      <c r="C494" s="981"/>
      <c r="D494" s="981"/>
      <c r="E494" s="981"/>
      <c r="F494" s="982"/>
      <c r="G494" s="980"/>
      <c r="H494" s="981"/>
      <c r="I494" s="981"/>
      <c r="J494" s="981"/>
      <c r="K494" s="982"/>
    </row>
    <row r="495" spans="1:11" x14ac:dyDescent="0.25">
      <c r="A495" s="980"/>
      <c r="B495" s="981"/>
      <c r="C495" s="981"/>
      <c r="D495" s="981"/>
      <c r="E495" s="981"/>
      <c r="F495" s="982"/>
      <c r="G495" s="980"/>
      <c r="H495" s="981"/>
      <c r="I495" s="981"/>
      <c r="J495" s="981"/>
      <c r="K495" s="982"/>
    </row>
    <row r="496" spans="1:11" x14ac:dyDescent="0.25">
      <c r="A496" s="980"/>
      <c r="B496" s="981"/>
      <c r="C496" s="981"/>
      <c r="D496" s="981"/>
      <c r="E496" s="981"/>
      <c r="F496" s="982"/>
      <c r="G496" s="980"/>
      <c r="H496" s="981"/>
      <c r="I496" s="981"/>
      <c r="J496" s="981"/>
      <c r="K496" s="982"/>
    </row>
    <row r="497" spans="1:11" x14ac:dyDescent="0.25">
      <c r="A497" s="980"/>
      <c r="B497" s="981"/>
      <c r="C497" s="981"/>
      <c r="D497" s="981"/>
      <c r="E497" s="981"/>
      <c r="F497" s="982"/>
      <c r="G497" s="980"/>
      <c r="H497" s="981"/>
      <c r="I497" s="981"/>
      <c r="J497" s="981"/>
      <c r="K497" s="982"/>
    </row>
    <row r="498" spans="1:11" x14ac:dyDescent="0.25">
      <c r="A498" s="980"/>
      <c r="B498" s="981"/>
      <c r="C498" s="981"/>
      <c r="D498" s="981"/>
      <c r="E498" s="981"/>
      <c r="F498" s="982"/>
      <c r="G498" s="980"/>
      <c r="H498" s="981"/>
      <c r="I498" s="981"/>
      <c r="J498" s="981"/>
      <c r="K498" s="982"/>
    </row>
    <row r="499" spans="1:11" ht="15.75" thickBot="1" x14ac:dyDescent="0.3">
      <c r="A499" s="980"/>
      <c r="B499" s="981"/>
      <c r="C499" s="981"/>
      <c r="D499" s="981"/>
      <c r="E499" s="981"/>
      <c r="F499" s="982"/>
      <c r="G499" s="980"/>
      <c r="H499" s="981"/>
      <c r="I499" s="981"/>
      <c r="J499" s="981"/>
      <c r="K499" s="982"/>
    </row>
    <row r="500" spans="1:11" x14ac:dyDescent="0.25">
      <c r="A500" s="1004" t="s">
        <v>1140</v>
      </c>
      <c r="B500" s="1005"/>
      <c r="C500" s="1005"/>
      <c r="D500" s="1005"/>
      <c r="E500" s="1005"/>
      <c r="F500" s="1006"/>
      <c r="G500" s="1004" t="s">
        <v>1140</v>
      </c>
      <c r="H500" s="1005"/>
      <c r="I500" s="1005"/>
      <c r="J500" s="1005"/>
      <c r="K500" s="1006"/>
    </row>
    <row r="501" spans="1:11" ht="15.75" thickBot="1" x14ac:dyDescent="0.3">
      <c r="A501" s="1007"/>
      <c r="B501" s="1008"/>
      <c r="C501" s="1008"/>
      <c r="D501" s="1008"/>
      <c r="E501" s="1008"/>
      <c r="F501" s="1009"/>
      <c r="G501" s="1007"/>
      <c r="H501" s="1008"/>
      <c r="I501" s="1008"/>
      <c r="J501" s="1008"/>
      <c r="K501" s="1009"/>
    </row>
  </sheetData>
  <mergeCells count="131">
    <mergeCell ref="A486:F499"/>
    <mergeCell ref="G486:K499"/>
    <mergeCell ref="A500:F501"/>
    <mergeCell ref="G500:K501"/>
    <mergeCell ref="A468:F469"/>
    <mergeCell ref="G468:K469"/>
    <mergeCell ref="A470:F483"/>
    <mergeCell ref="G470:K483"/>
    <mergeCell ref="A484:F485"/>
    <mergeCell ref="G484:K485"/>
    <mergeCell ref="A438:F451"/>
    <mergeCell ref="G438:K451"/>
    <mergeCell ref="A452:F453"/>
    <mergeCell ref="G452:K453"/>
    <mergeCell ref="A454:F467"/>
    <mergeCell ref="G454:K467"/>
    <mergeCell ref="A420:F421"/>
    <mergeCell ref="G420:K421"/>
    <mergeCell ref="A422:F435"/>
    <mergeCell ref="G422:K435"/>
    <mergeCell ref="A436:F437"/>
    <mergeCell ref="G436:K437"/>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N20" sqref="N20"/>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8.42578125" style="126" customWidth="1"/>
    <col min="8" max="8" width="8.5703125" style="126" customWidth="1"/>
    <col min="9" max="9" width="20.28515625" style="126" customWidth="1"/>
    <col min="10" max="10" width="9.140625" style="126" customWidth="1"/>
    <col min="11" max="11" width="6.28515625" style="126" customWidth="1"/>
    <col min="12" max="12" width="8" style="126" customWidth="1"/>
    <col min="13" max="13" width="11.42578125" style="126" customWidth="1"/>
    <col min="14" max="16384" width="11.42578125"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x14ac:dyDescent="0.25">
      <c r="B3" s="1104" t="s">
        <v>366</v>
      </c>
      <c r="C3" s="967"/>
      <c r="D3" s="967"/>
      <c r="E3" s="968"/>
      <c r="F3" s="151">
        <v>44090</v>
      </c>
      <c r="G3" s="966" t="s">
        <v>367</v>
      </c>
      <c r="H3" s="967"/>
      <c r="I3" s="968"/>
      <c r="J3" s="1035">
        <v>44096</v>
      </c>
      <c r="K3" s="967"/>
      <c r="L3" s="1105"/>
    </row>
    <row r="4" spans="2:12" ht="24.95" customHeight="1" x14ac:dyDescent="0.25">
      <c r="B4" s="972" t="s">
        <v>326</v>
      </c>
      <c r="C4" s="973"/>
      <c r="D4" s="973"/>
      <c r="E4" s="973"/>
      <c r="F4" s="973"/>
      <c r="G4" s="973"/>
      <c r="H4" s="974"/>
      <c r="I4" s="189" t="s">
        <v>581</v>
      </c>
      <c r="J4" s="189" t="s">
        <v>2</v>
      </c>
      <c r="K4" s="1106" t="s">
        <v>0</v>
      </c>
      <c r="L4" s="1107"/>
    </row>
    <row r="5" spans="2:12" ht="24.95" customHeight="1" x14ac:dyDescent="0.25">
      <c r="B5" s="975"/>
      <c r="C5" s="976"/>
      <c r="D5" s="976"/>
      <c r="E5" s="976"/>
      <c r="F5" s="976"/>
      <c r="G5" s="976"/>
      <c r="H5" s="977"/>
      <c r="I5" s="188" t="s">
        <v>582</v>
      </c>
      <c r="J5" s="189">
        <v>2</v>
      </c>
      <c r="K5" s="1106" t="s">
        <v>368</v>
      </c>
      <c r="L5" s="1107"/>
    </row>
    <row r="6" spans="2:12" ht="15.75" customHeight="1" x14ac:dyDescent="0.25">
      <c r="B6" s="980" t="s">
        <v>537</v>
      </c>
      <c r="C6" s="981"/>
      <c r="D6" s="981"/>
      <c r="E6" s="981"/>
      <c r="F6" s="981"/>
      <c r="G6" s="982"/>
      <c r="H6" s="980" t="s">
        <v>538</v>
      </c>
      <c r="I6" s="981"/>
      <c r="J6" s="981"/>
      <c r="K6" s="981"/>
      <c r="L6" s="982"/>
    </row>
    <row r="7" spans="2:12" x14ac:dyDescent="0.25">
      <c r="B7" s="980"/>
      <c r="C7" s="981"/>
      <c r="D7" s="981"/>
      <c r="E7" s="981"/>
      <c r="F7" s="981"/>
      <c r="G7" s="982"/>
      <c r="H7" s="980"/>
      <c r="I7" s="981"/>
      <c r="J7" s="981"/>
      <c r="K7" s="981"/>
      <c r="L7" s="982"/>
    </row>
    <row r="8" spans="2:12"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x14ac:dyDescent="0.25">
      <c r="B15" s="980"/>
      <c r="C15" s="981"/>
      <c r="D15" s="981"/>
      <c r="E15" s="981"/>
      <c r="F15" s="981"/>
      <c r="G15" s="982"/>
      <c r="H15" s="980"/>
      <c r="I15" s="981"/>
      <c r="J15" s="981"/>
      <c r="K15" s="981"/>
      <c r="L15" s="982"/>
    </row>
    <row r="16" spans="2:12" x14ac:dyDescent="0.25">
      <c r="B16" s="980"/>
      <c r="C16" s="981"/>
      <c r="D16" s="981"/>
      <c r="E16" s="981"/>
      <c r="F16" s="981"/>
      <c r="G16" s="982"/>
      <c r="H16" s="980"/>
      <c r="I16" s="981"/>
      <c r="J16" s="981"/>
      <c r="K16" s="981"/>
      <c r="L16" s="982"/>
    </row>
    <row r="17" spans="2:12" x14ac:dyDescent="0.25">
      <c r="B17" s="980"/>
      <c r="C17" s="981"/>
      <c r="D17" s="981"/>
      <c r="E17" s="981"/>
      <c r="F17" s="981"/>
      <c r="G17" s="982"/>
      <c r="H17" s="980"/>
      <c r="I17" s="981"/>
      <c r="J17" s="981"/>
      <c r="K17" s="981"/>
      <c r="L17" s="982"/>
    </row>
    <row r="18" spans="2:12" x14ac:dyDescent="0.25">
      <c r="B18" s="980"/>
      <c r="C18" s="981"/>
      <c r="D18" s="981"/>
      <c r="E18" s="981"/>
      <c r="F18" s="981"/>
      <c r="G18" s="982"/>
      <c r="H18" s="980"/>
      <c r="I18" s="981"/>
      <c r="J18" s="981"/>
      <c r="K18" s="981"/>
      <c r="L18" s="982"/>
    </row>
    <row r="19" spans="2:12" ht="15.75" thickBot="1" x14ac:dyDescent="0.3">
      <c r="B19" s="980"/>
      <c r="C19" s="981"/>
      <c r="D19" s="981"/>
      <c r="E19" s="981"/>
      <c r="F19" s="981"/>
      <c r="G19" s="982"/>
      <c r="H19" s="980"/>
      <c r="I19" s="981"/>
      <c r="J19" s="981"/>
      <c r="K19" s="981"/>
      <c r="L19" s="982"/>
    </row>
    <row r="20" spans="2:12" x14ac:dyDescent="0.25">
      <c r="B20" s="983" t="s">
        <v>1014</v>
      </c>
      <c r="C20" s="1099"/>
      <c r="D20" s="1099"/>
      <c r="E20" s="1099"/>
      <c r="F20" s="1099"/>
      <c r="G20" s="1100"/>
      <c r="H20" s="983" t="s">
        <v>1190</v>
      </c>
      <c r="I20" s="984"/>
      <c r="J20" s="984"/>
      <c r="K20" s="984"/>
      <c r="L20" s="985"/>
    </row>
    <row r="21" spans="2:12" ht="18" customHeight="1" thickBot="1" x14ac:dyDescent="0.3">
      <c r="B21" s="1101"/>
      <c r="C21" s="1102"/>
      <c r="D21" s="1102"/>
      <c r="E21" s="1102"/>
      <c r="F21" s="1102"/>
      <c r="G21" s="1103"/>
      <c r="H21" s="986"/>
      <c r="I21" s="987"/>
      <c r="J21" s="987"/>
      <c r="K21" s="987"/>
      <c r="L21" s="988"/>
    </row>
    <row r="22" spans="2:12" ht="15.75" customHeight="1" x14ac:dyDescent="0.25">
      <c r="B22" s="995" t="s">
        <v>596</v>
      </c>
      <c r="C22" s="996"/>
      <c r="D22" s="996"/>
      <c r="E22" s="996"/>
      <c r="F22" s="996"/>
      <c r="G22" s="997"/>
      <c r="H22" s="995" t="s">
        <v>597</v>
      </c>
      <c r="I22" s="996"/>
      <c r="J22" s="996"/>
      <c r="K22" s="996"/>
      <c r="L22" s="997"/>
    </row>
    <row r="23" spans="2:12" x14ac:dyDescent="0.25">
      <c r="B23" s="980"/>
      <c r="C23" s="981"/>
      <c r="D23" s="981"/>
      <c r="E23" s="981"/>
      <c r="F23" s="981"/>
      <c r="G23" s="982"/>
      <c r="H23" s="980"/>
      <c r="I23" s="981"/>
      <c r="J23" s="981"/>
      <c r="K23" s="981"/>
      <c r="L23" s="982"/>
    </row>
    <row r="24" spans="2:12" x14ac:dyDescent="0.25">
      <c r="B24" s="980"/>
      <c r="C24" s="981"/>
      <c r="D24" s="981"/>
      <c r="E24" s="981"/>
      <c r="F24" s="981"/>
      <c r="G24" s="982"/>
      <c r="H24" s="980"/>
      <c r="I24" s="981"/>
      <c r="J24" s="981"/>
      <c r="K24" s="981"/>
      <c r="L24" s="982"/>
    </row>
    <row r="25" spans="2:12" x14ac:dyDescent="0.25">
      <c r="B25" s="980"/>
      <c r="C25" s="981"/>
      <c r="D25" s="981"/>
      <c r="E25" s="981"/>
      <c r="F25" s="981"/>
      <c r="G25" s="982"/>
      <c r="H25" s="980"/>
      <c r="I25" s="981"/>
      <c r="J25" s="981"/>
      <c r="K25" s="981"/>
      <c r="L25" s="982"/>
    </row>
    <row r="26" spans="2:12" x14ac:dyDescent="0.25">
      <c r="B26" s="980"/>
      <c r="C26" s="981"/>
      <c r="D26" s="981"/>
      <c r="E26" s="981"/>
      <c r="F26" s="981"/>
      <c r="G26" s="982"/>
      <c r="H26" s="980"/>
      <c r="I26" s="981"/>
      <c r="J26" s="981"/>
      <c r="K26" s="981"/>
      <c r="L26" s="982"/>
    </row>
    <row r="27" spans="2:12" x14ac:dyDescent="0.25">
      <c r="B27" s="980"/>
      <c r="C27" s="981"/>
      <c r="D27" s="981"/>
      <c r="E27" s="981"/>
      <c r="F27" s="981"/>
      <c r="G27" s="982"/>
      <c r="H27" s="980"/>
      <c r="I27" s="981"/>
      <c r="J27" s="981"/>
      <c r="K27" s="981"/>
      <c r="L27" s="982"/>
    </row>
    <row r="28" spans="2:12" x14ac:dyDescent="0.25">
      <c r="B28" s="980"/>
      <c r="C28" s="981"/>
      <c r="D28" s="981"/>
      <c r="E28" s="981"/>
      <c r="F28" s="981"/>
      <c r="G28" s="982"/>
      <c r="H28" s="980"/>
      <c r="I28" s="981"/>
      <c r="J28" s="981"/>
      <c r="K28" s="981"/>
      <c r="L28" s="982"/>
    </row>
    <row r="29" spans="2:12" x14ac:dyDescent="0.25">
      <c r="B29" s="980"/>
      <c r="C29" s="981"/>
      <c r="D29" s="981"/>
      <c r="E29" s="981"/>
      <c r="F29" s="981"/>
      <c r="G29" s="982"/>
      <c r="H29" s="980"/>
      <c r="I29" s="981"/>
      <c r="J29" s="981"/>
      <c r="K29" s="981"/>
      <c r="L29" s="982"/>
    </row>
    <row r="30" spans="2:12" x14ac:dyDescent="0.25">
      <c r="B30" s="980"/>
      <c r="C30" s="981"/>
      <c r="D30" s="981"/>
      <c r="E30" s="981"/>
      <c r="F30" s="981"/>
      <c r="G30" s="982"/>
      <c r="H30" s="980"/>
      <c r="I30" s="981"/>
      <c r="J30" s="981"/>
      <c r="K30" s="981"/>
      <c r="L30" s="982"/>
    </row>
    <row r="31" spans="2:12" x14ac:dyDescent="0.25">
      <c r="B31" s="980"/>
      <c r="C31" s="981"/>
      <c r="D31" s="981"/>
      <c r="E31" s="981"/>
      <c r="F31" s="981"/>
      <c r="G31" s="982"/>
      <c r="H31" s="980"/>
      <c r="I31" s="981"/>
      <c r="J31" s="981"/>
      <c r="K31" s="981"/>
      <c r="L31" s="982"/>
    </row>
    <row r="32" spans="2:12" x14ac:dyDescent="0.25">
      <c r="B32" s="980"/>
      <c r="C32" s="981"/>
      <c r="D32" s="981"/>
      <c r="E32" s="981"/>
      <c r="F32" s="981"/>
      <c r="G32" s="982"/>
      <c r="H32" s="980"/>
      <c r="I32" s="981"/>
      <c r="J32" s="981"/>
      <c r="K32" s="981"/>
      <c r="L32" s="982"/>
    </row>
    <row r="33" spans="2:12" x14ac:dyDescent="0.25">
      <c r="B33" s="980"/>
      <c r="C33" s="981"/>
      <c r="D33" s="981"/>
      <c r="E33" s="981"/>
      <c r="F33" s="981"/>
      <c r="G33" s="982"/>
      <c r="H33" s="980"/>
      <c r="I33" s="981"/>
      <c r="J33" s="981"/>
      <c r="K33" s="981"/>
      <c r="L33" s="982"/>
    </row>
    <row r="34" spans="2:12" x14ac:dyDescent="0.25">
      <c r="B34" s="980"/>
      <c r="C34" s="981"/>
      <c r="D34" s="981"/>
      <c r="E34" s="981"/>
      <c r="F34" s="981"/>
      <c r="G34" s="982"/>
      <c r="H34" s="980"/>
      <c r="I34" s="981"/>
      <c r="J34" s="981"/>
      <c r="K34" s="981"/>
      <c r="L34" s="982"/>
    </row>
    <row r="35" spans="2:12" ht="15.75" thickBot="1" x14ac:dyDescent="0.3">
      <c r="B35" s="980"/>
      <c r="C35" s="981"/>
      <c r="D35" s="981"/>
      <c r="E35" s="981"/>
      <c r="F35" s="981"/>
      <c r="G35" s="982"/>
      <c r="H35" s="980"/>
      <c r="I35" s="981"/>
      <c r="J35" s="981"/>
      <c r="K35" s="981"/>
      <c r="L35" s="982"/>
    </row>
    <row r="36" spans="2:12" ht="15" customHeight="1" x14ac:dyDescent="0.25">
      <c r="B36" s="983" t="s">
        <v>1191</v>
      </c>
      <c r="C36" s="984"/>
      <c r="D36" s="984"/>
      <c r="E36" s="984"/>
      <c r="F36" s="984"/>
      <c r="G36" s="985"/>
      <c r="H36" s="983" t="s">
        <v>1192</v>
      </c>
      <c r="I36" s="984"/>
      <c r="J36" s="984"/>
      <c r="K36" s="984"/>
      <c r="L36" s="985"/>
    </row>
    <row r="37" spans="2:12" ht="18" customHeight="1" thickBot="1" x14ac:dyDescent="0.3">
      <c r="B37" s="986"/>
      <c r="C37" s="987"/>
      <c r="D37" s="987"/>
      <c r="E37" s="987"/>
      <c r="F37" s="987"/>
      <c r="G37" s="988"/>
      <c r="H37" s="986"/>
      <c r="I37" s="987"/>
      <c r="J37" s="987"/>
      <c r="K37" s="987"/>
      <c r="L37" s="988"/>
    </row>
    <row r="38" spans="2:12" x14ac:dyDescent="0.25">
      <c r="B38" s="995" t="s">
        <v>598</v>
      </c>
      <c r="C38" s="996"/>
      <c r="D38" s="996"/>
      <c r="E38" s="996"/>
      <c r="F38" s="996"/>
      <c r="G38" s="997"/>
      <c r="H38" s="995" t="s">
        <v>599</v>
      </c>
      <c r="I38" s="996"/>
      <c r="J38" s="996"/>
      <c r="K38" s="996"/>
      <c r="L38" s="997"/>
    </row>
    <row r="39" spans="2:12" x14ac:dyDescent="0.25">
      <c r="B39" s="980"/>
      <c r="C39" s="981"/>
      <c r="D39" s="981"/>
      <c r="E39" s="981"/>
      <c r="F39" s="981"/>
      <c r="G39" s="982"/>
      <c r="H39" s="980"/>
      <c r="I39" s="981"/>
      <c r="J39" s="981"/>
      <c r="K39" s="981"/>
      <c r="L39" s="982"/>
    </row>
    <row r="40" spans="2:12" x14ac:dyDescent="0.25">
      <c r="B40" s="980"/>
      <c r="C40" s="981"/>
      <c r="D40" s="981"/>
      <c r="E40" s="981"/>
      <c r="F40" s="981"/>
      <c r="G40" s="982"/>
      <c r="H40" s="980"/>
      <c r="I40" s="981"/>
      <c r="J40" s="981"/>
      <c r="K40" s="981"/>
      <c r="L40" s="982"/>
    </row>
    <row r="41" spans="2:12" x14ac:dyDescent="0.25">
      <c r="B41" s="980"/>
      <c r="C41" s="981"/>
      <c r="D41" s="981"/>
      <c r="E41" s="981"/>
      <c r="F41" s="981"/>
      <c r="G41" s="982"/>
      <c r="H41" s="980"/>
      <c r="I41" s="981"/>
      <c r="J41" s="981"/>
      <c r="K41" s="981"/>
      <c r="L41" s="982"/>
    </row>
    <row r="42" spans="2:12" x14ac:dyDescent="0.25">
      <c r="B42" s="980"/>
      <c r="C42" s="981"/>
      <c r="D42" s="981"/>
      <c r="E42" s="981"/>
      <c r="F42" s="981"/>
      <c r="G42" s="982"/>
      <c r="H42" s="980"/>
      <c r="I42" s="981"/>
      <c r="J42" s="981"/>
      <c r="K42" s="981"/>
      <c r="L42" s="982"/>
    </row>
    <row r="43" spans="2:12" x14ac:dyDescent="0.25">
      <c r="B43" s="980"/>
      <c r="C43" s="981"/>
      <c r="D43" s="981"/>
      <c r="E43" s="981"/>
      <c r="F43" s="981"/>
      <c r="G43" s="982"/>
      <c r="H43" s="980"/>
      <c r="I43" s="981"/>
      <c r="J43" s="981"/>
      <c r="K43" s="981"/>
      <c r="L43" s="982"/>
    </row>
    <row r="44" spans="2:12" x14ac:dyDescent="0.25">
      <c r="B44" s="980"/>
      <c r="C44" s="981"/>
      <c r="D44" s="981"/>
      <c r="E44" s="981"/>
      <c r="F44" s="981"/>
      <c r="G44" s="982"/>
      <c r="H44" s="980"/>
      <c r="I44" s="981"/>
      <c r="J44" s="981"/>
      <c r="K44" s="981"/>
      <c r="L44" s="982"/>
    </row>
    <row r="45" spans="2:12" x14ac:dyDescent="0.25">
      <c r="B45" s="980"/>
      <c r="C45" s="981"/>
      <c r="D45" s="981"/>
      <c r="E45" s="981"/>
      <c r="F45" s="981"/>
      <c r="G45" s="982"/>
      <c r="H45" s="980"/>
      <c r="I45" s="981"/>
      <c r="J45" s="981"/>
      <c r="K45" s="981"/>
      <c r="L45" s="982"/>
    </row>
    <row r="46" spans="2:12" x14ac:dyDescent="0.25">
      <c r="B46" s="980"/>
      <c r="C46" s="981"/>
      <c r="D46" s="981"/>
      <c r="E46" s="981"/>
      <c r="F46" s="981"/>
      <c r="G46" s="982"/>
      <c r="H46" s="980"/>
      <c r="I46" s="981"/>
      <c r="J46" s="981"/>
      <c r="K46" s="981"/>
      <c r="L46" s="982"/>
    </row>
    <row r="47" spans="2:12" x14ac:dyDescent="0.25">
      <c r="B47" s="980"/>
      <c r="C47" s="981"/>
      <c r="D47" s="981"/>
      <c r="E47" s="981"/>
      <c r="F47" s="981"/>
      <c r="G47" s="982"/>
      <c r="H47" s="980"/>
      <c r="I47" s="981"/>
      <c r="J47" s="981"/>
      <c r="K47" s="981"/>
      <c r="L47" s="982"/>
    </row>
    <row r="48" spans="2:12" x14ac:dyDescent="0.25">
      <c r="B48" s="980"/>
      <c r="C48" s="981"/>
      <c r="D48" s="981"/>
      <c r="E48" s="981"/>
      <c r="F48" s="981"/>
      <c r="G48" s="982"/>
      <c r="H48" s="980"/>
      <c r="I48" s="981"/>
      <c r="J48" s="981"/>
      <c r="K48" s="981"/>
      <c r="L48" s="982"/>
    </row>
    <row r="49" spans="2:12" x14ac:dyDescent="0.25">
      <c r="B49" s="980"/>
      <c r="C49" s="981"/>
      <c r="D49" s="981"/>
      <c r="E49" s="981"/>
      <c r="F49" s="981"/>
      <c r="G49" s="982"/>
      <c r="H49" s="980"/>
      <c r="I49" s="981"/>
      <c r="J49" s="981"/>
      <c r="K49" s="981"/>
      <c r="L49" s="982"/>
    </row>
    <row r="50" spans="2:12" x14ac:dyDescent="0.25">
      <c r="B50" s="980"/>
      <c r="C50" s="981"/>
      <c r="D50" s="981"/>
      <c r="E50" s="981"/>
      <c r="F50" s="981"/>
      <c r="G50" s="982"/>
      <c r="H50" s="980"/>
      <c r="I50" s="981"/>
      <c r="J50" s="981"/>
      <c r="K50" s="981"/>
      <c r="L50" s="982"/>
    </row>
    <row r="51" spans="2:12" ht="15.75" thickBot="1" x14ac:dyDescent="0.3">
      <c r="B51" s="980"/>
      <c r="C51" s="981"/>
      <c r="D51" s="981"/>
      <c r="E51" s="981"/>
      <c r="F51" s="981"/>
      <c r="G51" s="982"/>
      <c r="H51" s="980"/>
      <c r="I51" s="981"/>
      <c r="J51" s="981"/>
      <c r="K51" s="981"/>
      <c r="L51" s="982"/>
    </row>
    <row r="52" spans="2:12" ht="15" customHeight="1" x14ac:dyDescent="0.25">
      <c r="B52" s="989" t="s">
        <v>1193</v>
      </c>
      <c r="C52" s="990"/>
      <c r="D52" s="990"/>
      <c r="E52" s="990"/>
      <c r="F52" s="990"/>
      <c r="G52" s="991"/>
      <c r="H52" s="989" t="s">
        <v>1194</v>
      </c>
      <c r="I52" s="990"/>
      <c r="J52" s="990"/>
      <c r="K52" s="990"/>
      <c r="L52" s="991"/>
    </row>
    <row r="53" spans="2:12" ht="15.75" thickBot="1" x14ac:dyDescent="0.3">
      <c r="B53" s="992"/>
      <c r="C53" s="993"/>
      <c r="D53" s="993"/>
      <c r="E53" s="993"/>
      <c r="F53" s="993"/>
      <c r="G53" s="994"/>
      <c r="H53" s="992"/>
      <c r="I53" s="993"/>
      <c r="J53" s="993"/>
      <c r="K53" s="993"/>
      <c r="L53" s="994"/>
    </row>
    <row r="54" spans="2:12" x14ac:dyDescent="0.25">
      <c r="B54" s="995" t="s">
        <v>598</v>
      </c>
      <c r="C54" s="996"/>
      <c r="D54" s="996"/>
      <c r="E54" s="996"/>
      <c r="F54" s="996"/>
      <c r="G54" s="997"/>
      <c r="H54" s="995" t="s">
        <v>599</v>
      </c>
      <c r="I54" s="996"/>
      <c r="J54" s="996"/>
      <c r="K54" s="996"/>
      <c r="L54" s="997"/>
    </row>
    <row r="55" spans="2:12" x14ac:dyDescent="0.25">
      <c r="B55" s="980"/>
      <c r="C55" s="981"/>
      <c r="D55" s="981"/>
      <c r="E55" s="981"/>
      <c r="F55" s="981"/>
      <c r="G55" s="982"/>
      <c r="H55" s="980"/>
      <c r="I55" s="981"/>
      <c r="J55" s="981"/>
      <c r="K55" s="981"/>
      <c r="L55" s="982"/>
    </row>
    <row r="56" spans="2:12" x14ac:dyDescent="0.25">
      <c r="B56" s="980"/>
      <c r="C56" s="981"/>
      <c r="D56" s="981"/>
      <c r="E56" s="981"/>
      <c r="F56" s="981"/>
      <c r="G56" s="982"/>
      <c r="H56" s="980"/>
      <c r="I56" s="981"/>
      <c r="J56" s="981"/>
      <c r="K56" s="981"/>
      <c r="L56" s="982"/>
    </row>
    <row r="57" spans="2:12" x14ac:dyDescent="0.25">
      <c r="B57" s="980"/>
      <c r="C57" s="981"/>
      <c r="D57" s="981"/>
      <c r="E57" s="981"/>
      <c r="F57" s="981"/>
      <c r="G57" s="982"/>
      <c r="H57" s="980"/>
      <c r="I57" s="981"/>
      <c r="J57" s="981"/>
      <c r="K57" s="981"/>
      <c r="L57" s="982"/>
    </row>
    <row r="58" spans="2:12" x14ac:dyDescent="0.25">
      <c r="B58" s="980"/>
      <c r="C58" s="981"/>
      <c r="D58" s="981"/>
      <c r="E58" s="981"/>
      <c r="F58" s="981"/>
      <c r="G58" s="982"/>
      <c r="H58" s="980"/>
      <c r="I58" s="981"/>
      <c r="J58" s="981"/>
      <c r="K58" s="981"/>
      <c r="L58" s="982"/>
    </row>
    <row r="59" spans="2:12" x14ac:dyDescent="0.25">
      <c r="B59" s="980"/>
      <c r="C59" s="981"/>
      <c r="D59" s="981"/>
      <c r="E59" s="981"/>
      <c r="F59" s="981"/>
      <c r="G59" s="982"/>
      <c r="H59" s="980"/>
      <c r="I59" s="981"/>
      <c r="J59" s="981"/>
      <c r="K59" s="981"/>
      <c r="L59" s="982"/>
    </row>
    <row r="60" spans="2:12" x14ac:dyDescent="0.25">
      <c r="B60" s="980"/>
      <c r="C60" s="981"/>
      <c r="D60" s="981"/>
      <c r="E60" s="981"/>
      <c r="F60" s="981"/>
      <c r="G60" s="982"/>
      <c r="H60" s="980"/>
      <c r="I60" s="981"/>
      <c r="J60" s="981"/>
      <c r="K60" s="981"/>
      <c r="L60" s="982"/>
    </row>
    <row r="61" spans="2:12" x14ac:dyDescent="0.25">
      <c r="B61" s="980"/>
      <c r="C61" s="981"/>
      <c r="D61" s="981"/>
      <c r="E61" s="981"/>
      <c r="F61" s="981"/>
      <c r="G61" s="982"/>
      <c r="H61" s="980"/>
      <c r="I61" s="981"/>
      <c r="J61" s="981"/>
      <c r="K61" s="981"/>
      <c r="L61" s="982"/>
    </row>
    <row r="62" spans="2:12" x14ac:dyDescent="0.25">
      <c r="B62" s="980"/>
      <c r="C62" s="981"/>
      <c r="D62" s="981"/>
      <c r="E62" s="981"/>
      <c r="F62" s="981"/>
      <c r="G62" s="982"/>
      <c r="H62" s="980"/>
      <c r="I62" s="981"/>
      <c r="J62" s="981"/>
      <c r="K62" s="981"/>
      <c r="L62" s="982"/>
    </row>
    <row r="63" spans="2:12" x14ac:dyDescent="0.25">
      <c r="B63" s="980"/>
      <c r="C63" s="981"/>
      <c r="D63" s="981"/>
      <c r="E63" s="981"/>
      <c r="F63" s="981"/>
      <c r="G63" s="982"/>
      <c r="H63" s="980"/>
      <c r="I63" s="981"/>
      <c r="J63" s="981"/>
      <c r="K63" s="981"/>
      <c r="L63" s="982"/>
    </row>
    <row r="64" spans="2:12" x14ac:dyDescent="0.25">
      <c r="B64" s="980"/>
      <c r="C64" s="981"/>
      <c r="D64" s="981"/>
      <c r="E64" s="981"/>
      <c r="F64" s="981"/>
      <c r="G64" s="982"/>
      <c r="H64" s="980"/>
      <c r="I64" s="981"/>
      <c r="J64" s="981"/>
      <c r="K64" s="981"/>
      <c r="L64" s="982"/>
    </row>
    <row r="65" spans="2:12" x14ac:dyDescent="0.25">
      <c r="B65" s="980"/>
      <c r="C65" s="981"/>
      <c r="D65" s="981"/>
      <c r="E65" s="981"/>
      <c r="F65" s="981"/>
      <c r="G65" s="982"/>
      <c r="H65" s="980"/>
      <c r="I65" s="981"/>
      <c r="J65" s="981"/>
      <c r="K65" s="981"/>
      <c r="L65" s="982"/>
    </row>
    <row r="66" spans="2:12" x14ac:dyDescent="0.25">
      <c r="B66" s="980"/>
      <c r="C66" s="981"/>
      <c r="D66" s="981"/>
      <c r="E66" s="981"/>
      <c r="F66" s="981"/>
      <c r="G66" s="982"/>
      <c r="H66" s="980"/>
      <c r="I66" s="981"/>
      <c r="J66" s="981"/>
      <c r="K66" s="981"/>
      <c r="L66" s="982"/>
    </row>
    <row r="67" spans="2:12" ht="15.75" thickBot="1" x14ac:dyDescent="0.3">
      <c r="B67" s="980"/>
      <c r="C67" s="981"/>
      <c r="D67" s="981"/>
      <c r="E67" s="981"/>
      <c r="F67" s="981"/>
      <c r="G67" s="982"/>
      <c r="H67" s="980"/>
      <c r="I67" s="981"/>
      <c r="J67" s="981"/>
      <c r="K67" s="981"/>
      <c r="L67" s="982"/>
    </row>
    <row r="68" spans="2:12" ht="15" customHeight="1" x14ac:dyDescent="0.25">
      <c r="B68" s="989" t="s">
        <v>1195</v>
      </c>
      <c r="C68" s="990"/>
      <c r="D68" s="990"/>
      <c r="E68" s="990"/>
      <c r="F68" s="990"/>
      <c r="G68" s="991"/>
      <c r="H68" s="989" t="s">
        <v>1196</v>
      </c>
      <c r="I68" s="990"/>
      <c r="J68" s="990"/>
      <c r="K68" s="990"/>
      <c r="L68" s="991"/>
    </row>
    <row r="69" spans="2:12" ht="15.75" thickBot="1" x14ac:dyDescent="0.3">
      <c r="B69" s="992"/>
      <c r="C69" s="993"/>
      <c r="D69" s="993"/>
      <c r="E69" s="993"/>
      <c r="F69" s="993"/>
      <c r="G69" s="994"/>
      <c r="H69" s="992"/>
      <c r="I69" s="993"/>
      <c r="J69" s="993"/>
      <c r="K69" s="993"/>
      <c r="L69" s="994"/>
    </row>
    <row r="70" spans="2:12" x14ac:dyDescent="0.25">
      <c r="B70" s="995" t="s">
        <v>598</v>
      </c>
      <c r="C70" s="996"/>
      <c r="D70" s="996"/>
      <c r="E70" s="996"/>
      <c r="F70" s="996"/>
      <c r="G70" s="997"/>
      <c r="H70" s="995" t="s">
        <v>599</v>
      </c>
      <c r="I70" s="996"/>
      <c r="J70" s="996"/>
      <c r="K70" s="996"/>
      <c r="L70" s="997"/>
    </row>
    <row r="71" spans="2:12" x14ac:dyDescent="0.25">
      <c r="B71" s="980"/>
      <c r="C71" s="981"/>
      <c r="D71" s="981"/>
      <c r="E71" s="981"/>
      <c r="F71" s="981"/>
      <c r="G71" s="982"/>
      <c r="H71" s="980"/>
      <c r="I71" s="981"/>
      <c r="J71" s="981"/>
      <c r="K71" s="981"/>
      <c r="L71" s="982"/>
    </row>
    <row r="72" spans="2:12" x14ac:dyDescent="0.25">
      <c r="B72" s="980"/>
      <c r="C72" s="981"/>
      <c r="D72" s="981"/>
      <c r="E72" s="981"/>
      <c r="F72" s="981"/>
      <c r="G72" s="982"/>
      <c r="H72" s="980"/>
      <c r="I72" s="981"/>
      <c r="J72" s="981"/>
      <c r="K72" s="981"/>
      <c r="L72" s="982"/>
    </row>
    <row r="73" spans="2:12" x14ac:dyDescent="0.25">
      <c r="B73" s="980"/>
      <c r="C73" s="981"/>
      <c r="D73" s="981"/>
      <c r="E73" s="981"/>
      <c r="F73" s="981"/>
      <c r="G73" s="982"/>
      <c r="H73" s="980"/>
      <c r="I73" s="981"/>
      <c r="J73" s="981"/>
      <c r="K73" s="981"/>
      <c r="L73" s="982"/>
    </row>
    <row r="74" spans="2:12" x14ac:dyDescent="0.25">
      <c r="B74" s="980"/>
      <c r="C74" s="981"/>
      <c r="D74" s="981"/>
      <c r="E74" s="981"/>
      <c r="F74" s="981"/>
      <c r="G74" s="982"/>
      <c r="H74" s="980"/>
      <c r="I74" s="981"/>
      <c r="J74" s="981"/>
      <c r="K74" s="981"/>
      <c r="L74" s="982"/>
    </row>
    <row r="75" spans="2:12" x14ac:dyDescent="0.25">
      <c r="B75" s="980"/>
      <c r="C75" s="981"/>
      <c r="D75" s="981"/>
      <c r="E75" s="981"/>
      <c r="F75" s="981"/>
      <c r="G75" s="982"/>
      <c r="H75" s="980"/>
      <c r="I75" s="981"/>
      <c r="J75" s="981"/>
      <c r="K75" s="981"/>
      <c r="L75" s="982"/>
    </row>
    <row r="76" spans="2:12" x14ac:dyDescent="0.25">
      <c r="B76" s="980"/>
      <c r="C76" s="981"/>
      <c r="D76" s="981"/>
      <c r="E76" s="981"/>
      <c r="F76" s="981"/>
      <c r="G76" s="982"/>
      <c r="H76" s="980"/>
      <c r="I76" s="981"/>
      <c r="J76" s="981"/>
      <c r="K76" s="981"/>
      <c r="L76" s="982"/>
    </row>
    <row r="77" spans="2:12" x14ac:dyDescent="0.25">
      <c r="B77" s="980"/>
      <c r="C77" s="981"/>
      <c r="D77" s="981"/>
      <c r="E77" s="981"/>
      <c r="F77" s="981"/>
      <c r="G77" s="982"/>
      <c r="H77" s="980"/>
      <c r="I77" s="981"/>
      <c r="J77" s="981"/>
      <c r="K77" s="981"/>
      <c r="L77" s="982"/>
    </row>
    <row r="78" spans="2:12" x14ac:dyDescent="0.25">
      <c r="B78" s="980"/>
      <c r="C78" s="981"/>
      <c r="D78" s="981"/>
      <c r="E78" s="981"/>
      <c r="F78" s="981"/>
      <c r="G78" s="982"/>
      <c r="H78" s="980"/>
      <c r="I78" s="981"/>
      <c r="J78" s="981"/>
      <c r="K78" s="981"/>
      <c r="L78" s="982"/>
    </row>
    <row r="79" spans="2:12" x14ac:dyDescent="0.25">
      <c r="B79" s="980"/>
      <c r="C79" s="981"/>
      <c r="D79" s="981"/>
      <c r="E79" s="981"/>
      <c r="F79" s="981"/>
      <c r="G79" s="982"/>
      <c r="H79" s="980"/>
      <c r="I79" s="981"/>
      <c r="J79" s="981"/>
      <c r="K79" s="981"/>
      <c r="L79" s="982"/>
    </row>
    <row r="80" spans="2:12" x14ac:dyDescent="0.25">
      <c r="B80" s="980"/>
      <c r="C80" s="981"/>
      <c r="D80" s="981"/>
      <c r="E80" s="981"/>
      <c r="F80" s="981"/>
      <c r="G80" s="982"/>
      <c r="H80" s="980"/>
      <c r="I80" s="981"/>
      <c r="J80" s="981"/>
      <c r="K80" s="981"/>
      <c r="L80" s="982"/>
    </row>
    <row r="81" spans="2:12" x14ac:dyDescent="0.25">
      <c r="B81" s="980"/>
      <c r="C81" s="981"/>
      <c r="D81" s="981"/>
      <c r="E81" s="981"/>
      <c r="F81" s="981"/>
      <c r="G81" s="982"/>
      <c r="H81" s="980"/>
      <c r="I81" s="981"/>
      <c r="J81" s="981"/>
      <c r="K81" s="981"/>
      <c r="L81" s="982"/>
    </row>
    <row r="82" spans="2:12" x14ac:dyDescent="0.25">
      <c r="B82" s="980"/>
      <c r="C82" s="981"/>
      <c r="D82" s="981"/>
      <c r="E82" s="981"/>
      <c r="F82" s="981"/>
      <c r="G82" s="982"/>
      <c r="H82" s="980"/>
      <c r="I82" s="981"/>
      <c r="J82" s="981"/>
      <c r="K82" s="981"/>
      <c r="L82" s="982"/>
    </row>
    <row r="83" spans="2:12" ht="15.75" thickBot="1" x14ac:dyDescent="0.3">
      <c r="B83" s="980"/>
      <c r="C83" s="981"/>
      <c r="D83" s="981"/>
      <c r="E83" s="981"/>
      <c r="F83" s="981"/>
      <c r="G83" s="982"/>
      <c r="H83" s="980"/>
      <c r="I83" s="981"/>
      <c r="J83" s="981"/>
      <c r="K83" s="981"/>
      <c r="L83" s="982"/>
    </row>
    <row r="84" spans="2:12" x14ac:dyDescent="0.25">
      <c r="B84" s="983" t="s">
        <v>1197</v>
      </c>
      <c r="C84" s="984"/>
      <c r="D84" s="984"/>
      <c r="E84" s="984"/>
      <c r="F84" s="984"/>
      <c r="G84" s="985"/>
      <c r="H84" s="989" t="s">
        <v>1198</v>
      </c>
      <c r="I84" s="990"/>
      <c r="J84" s="990"/>
      <c r="K84" s="990"/>
      <c r="L84" s="991"/>
    </row>
    <row r="85" spans="2:12" ht="15.75" thickBot="1" x14ac:dyDescent="0.3">
      <c r="B85" s="986"/>
      <c r="C85" s="987"/>
      <c r="D85" s="987"/>
      <c r="E85" s="987"/>
      <c r="F85" s="987"/>
      <c r="G85" s="988"/>
      <c r="H85" s="992"/>
      <c r="I85" s="993"/>
      <c r="J85" s="993"/>
      <c r="K85" s="993"/>
      <c r="L85" s="994"/>
    </row>
    <row r="86" spans="2:12" x14ac:dyDescent="0.25">
      <c r="B86" s="995" t="s">
        <v>598</v>
      </c>
      <c r="C86" s="996"/>
      <c r="D86" s="996"/>
      <c r="E86" s="996"/>
      <c r="F86" s="996"/>
      <c r="G86" s="997"/>
      <c r="H86" s="995" t="s">
        <v>599</v>
      </c>
      <c r="I86" s="996"/>
      <c r="J86" s="996"/>
      <c r="K86" s="996"/>
      <c r="L86" s="997"/>
    </row>
    <row r="87" spans="2:12" x14ac:dyDescent="0.25">
      <c r="B87" s="980"/>
      <c r="C87" s="981"/>
      <c r="D87" s="981"/>
      <c r="E87" s="981"/>
      <c r="F87" s="981"/>
      <c r="G87" s="982"/>
      <c r="H87" s="980"/>
      <c r="I87" s="981"/>
      <c r="J87" s="981"/>
      <c r="K87" s="981"/>
      <c r="L87" s="982"/>
    </row>
    <row r="88" spans="2:12" x14ac:dyDescent="0.25">
      <c r="B88" s="980"/>
      <c r="C88" s="981"/>
      <c r="D88" s="981"/>
      <c r="E88" s="981"/>
      <c r="F88" s="981"/>
      <c r="G88" s="982"/>
      <c r="H88" s="980"/>
      <c r="I88" s="981"/>
      <c r="J88" s="981"/>
      <c r="K88" s="981"/>
      <c r="L88" s="982"/>
    </row>
    <row r="89" spans="2:12" x14ac:dyDescent="0.25">
      <c r="B89" s="980"/>
      <c r="C89" s="981"/>
      <c r="D89" s="981"/>
      <c r="E89" s="981"/>
      <c r="F89" s="981"/>
      <c r="G89" s="982"/>
      <c r="H89" s="980"/>
      <c r="I89" s="981"/>
      <c r="J89" s="981"/>
      <c r="K89" s="981"/>
      <c r="L89" s="982"/>
    </row>
    <row r="90" spans="2:12" x14ac:dyDescent="0.25">
      <c r="B90" s="980"/>
      <c r="C90" s="981"/>
      <c r="D90" s="981"/>
      <c r="E90" s="981"/>
      <c r="F90" s="981"/>
      <c r="G90" s="982"/>
      <c r="H90" s="980"/>
      <c r="I90" s="981"/>
      <c r="J90" s="981"/>
      <c r="K90" s="981"/>
      <c r="L90" s="982"/>
    </row>
    <row r="91" spans="2:12" x14ac:dyDescent="0.25">
      <c r="B91" s="980"/>
      <c r="C91" s="981"/>
      <c r="D91" s="981"/>
      <c r="E91" s="981"/>
      <c r="F91" s="981"/>
      <c r="G91" s="982"/>
      <c r="H91" s="980"/>
      <c r="I91" s="981"/>
      <c r="J91" s="981"/>
      <c r="K91" s="981"/>
      <c r="L91" s="982"/>
    </row>
    <row r="92" spans="2:12" x14ac:dyDescent="0.25">
      <c r="B92" s="980"/>
      <c r="C92" s="981"/>
      <c r="D92" s="981"/>
      <c r="E92" s="981"/>
      <c r="F92" s="981"/>
      <c r="G92" s="982"/>
      <c r="H92" s="980"/>
      <c r="I92" s="981"/>
      <c r="J92" s="981"/>
      <c r="K92" s="981"/>
      <c r="L92" s="982"/>
    </row>
    <row r="93" spans="2:12" x14ac:dyDescent="0.25">
      <c r="B93" s="980"/>
      <c r="C93" s="981"/>
      <c r="D93" s="981"/>
      <c r="E93" s="981"/>
      <c r="F93" s="981"/>
      <c r="G93" s="982"/>
      <c r="H93" s="980"/>
      <c r="I93" s="981"/>
      <c r="J93" s="981"/>
      <c r="K93" s="981"/>
      <c r="L93" s="982"/>
    </row>
    <row r="94" spans="2:12" x14ac:dyDescent="0.25">
      <c r="B94" s="980"/>
      <c r="C94" s="981"/>
      <c r="D94" s="981"/>
      <c r="E94" s="981"/>
      <c r="F94" s="981"/>
      <c r="G94" s="982"/>
      <c r="H94" s="980"/>
      <c r="I94" s="981"/>
      <c r="J94" s="981"/>
      <c r="K94" s="981"/>
      <c r="L94" s="982"/>
    </row>
    <row r="95" spans="2:12" x14ac:dyDescent="0.25">
      <c r="B95" s="980"/>
      <c r="C95" s="981"/>
      <c r="D95" s="981"/>
      <c r="E95" s="981"/>
      <c r="F95" s="981"/>
      <c r="G95" s="982"/>
      <c r="H95" s="980"/>
      <c r="I95" s="981"/>
      <c r="J95" s="981"/>
      <c r="K95" s="981"/>
      <c r="L95" s="982"/>
    </row>
    <row r="96" spans="2:12" x14ac:dyDescent="0.25">
      <c r="B96" s="980"/>
      <c r="C96" s="981"/>
      <c r="D96" s="981"/>
      <c r="E96" s="981"/>
      <c r="F96" s="981"/>
      <c r="G96" s="982"/>
      <c r="H96" s="980"/>
      <c r="I96" s="981"/>
      <c r="J96" s="981"/>
      <c r="K96" s="981"/>
      <c r="L96" s="982"/>
    </row>
    <row r="97" spans="2:12" x14ac:dyDescent="0.25">
      <c r="B97" s="980"/>
      <c r="C97" s="981"/>
      <c r="D97" s="981"/>
      <c r="E97" s="981"/>
      <c r="F97" s="981"/>
      <c r="G97" s="982"/>
      <c r="H97" s="980"/>
      <c r="I97" s="981"/>
      <c r="J97" s="981"/>
      <c r="K97" s="981"/>
      <c r="L97" s="982"/>
    </row>
    <row r="98" spans="2:12" x14ac:dyDescent="0.25">
      <c r="B98" s="980"/>
      <c r="C98" s="981"/>
      <c r="D98" s="981"/>
      <c r="E98" s="981"/>
      <c r="F98" s="981"/>
      <c r="G98" s="982"/>
      <c r="H98" s="980"/>
      <c r="I98" s="981"/>
      <c r="J98" s="981"/>
      <c r="K98" s="981"/>
      <c r="L98" s="982"/>
    </row>
    <row r="99" spans="2:12" ht="15.75" thickBot="1" x14ac:dyDescent="0.3">
      <c r="B99" s="980"/>
      <c r="C99" s="981"/>
      <c r="D99" s="981"/>
      <c r="E99" s="981"/>
      <c r="F99" s="981"/>
      <c r="G99" s="982"/>
      <c r="H99" s="980"/>
      <c r="I99" s="981"/>
      <c r="J99" s="981"/>
      <c r="K99" s="981"/>
      <c r="L99" s="982"/>
    </row>
    <row r="100" spans="2:12" x14ac:dyDescent="0.25">
      <c r="B100" s="989" t="s">
        <v>1199</v>
      </c>
      <c r="C100" s="990"/>
      <c r="D100" s="990"/>
      <c r="E100" s="990"/>
      <c r="F100" s="990"/>
      <c r="G100" s="991"/>
      <c r="H100" s="989" t="s">
        <v>1200</v>
      </c>
      <c r="I100" s="990"/>
      <c r="J100" s="990"/>
      <c r="K100" s="990"/>
      <c r="L100" s="991"/>
    </row>
    <row r="101" spans="2:12" ht="15.75" thickBot="1" x14ac:dyDescent="0.3">
      <c r="B101" s="992"/>
      <c r="C101" s="993"/>
      <c r="D101" s="993"/>
      <c r="E101" s="993"/>
      <c r="F101" s="993"/>
      <c r="G101" s="994"/>
      <c r="H101" s="992"/>
      <c r="I101" s="993"/>
      <c r="J101" s="993"/>
      <c r="K101" s="993"/>
      <c r="L101" s="994"/>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L442"/>
  <sheetViews>
    <sheetView view="pageBreakPreview" topLeftCell="A2" zoomScale="85" zoomScaleNormal="100" zoomScaleSheetLayoutView="85" zoomScalePageLayoutView="110" workbookViewId="0">
      <selection activeCell="H300" sqref="H300:L313"/>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140625" style="126" customWidth="1"/>
    <col min="13" max="13" width="24.28515625" style="126" customWidth="1"/>
    <col min="14" max="16384" width="11.42578125"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x14ac:dyDescent="0.25">
      <c r="B3" s="966" t="s">
        <v>366</v>
      </c>
      <c r="C3" s="967"/>
      <c r="D3" s="967"/>
      <c r="E3" s="968"/>
      <c r="F3" s="151">
        <v>44090</v>
      </c>
      <c r="G3" s="966" t="s">
        <v>367</v>
      </c>
      <c r="H3" s="967"/>
      <c r="I3" s="968"/>
      <c r="J3" s="1035">
        <v>44096</v>
      </c>
      <c r="K3" s="967"/>
      <c r="L3" s="968"/>
    </row>
    <row r="4" spans="2:12" ht="24.95" customHeight="1" x14ac:dyDescent="0.25">
      <c r="B4" s="1128" t="s">
        <v>326</v>
      </c>
      <c r="C4" s="973"/>
      <c r="D4" s="973"/>
      <c r="E4" s="973"/>
      <c r="F4" s="973"/>
      <c r="G4" s="974"/>
      <c r="H4" s="1129" t="s">
        <v>581</v>
      </c>
      <c r="I4" s="1130"/>
      <c r="J4" s="189" t="s">
        <v>2</v>
      </c>
      <c r="K4" s="978" t="s">
        <v>0</v>
      </c>
      <c r="L4" s="979"/>
    </row>
    <row r="5" spans="2:12" ht="24.95" customHeight="1" x14ac:dyDescent="0.25">
      <c r="B5" s="1124"/>
      <c r="C5" s="976"/>
      <c r="D5" s="976"/>
      <c r="E5" s="976"/>
      <c r="F5" s="976"/>
      <c r="G5" s="977"/>
      <c r="H5" s="1125" t="s">
        <v>582</v>
      </c>
      <c r="I5" s="1126"/>
      <c r="J5" s="189">
        <v>2</v>
      </c>
      <c r="K5" s="978" t="s">
        <v>368</v>
      </c>
      <c r="L5" s="979"/>
    </row>
    <row r="6" spans="2:12" ht="24.95" customHeight="1" thickBot="1" x14ac:dyDescent="0.3">
      <c r="B6" s="973" t="s">
        <v>753</v>
      </c>
      <c r="C6" s="973"/>
      <c r="D6" s="973"/>
      <c r="E6" s="973"/>
      <c r="F6" s="973"/>
      <c r="G6" s="973"/>
      <c r="H6" s="973"/>
      <c r="I6" s="973"/>
      <c r="J6" s="973"/>
      <c r="K6" s="973"/>
      <c r="L6" s="1127"/>
    </row>
    <row r="7" spans="2:12" ht="14.25" customHeight="1" x14ac:dyDescent="0.25">
      <c r="B7" s="995" t="s">
        <v>539</v>
      </c>
      <c r="C7" s="996"/>
      <c r="D7" s="996"/>
      <c r="E7" s="996"/>
      <c r="F7" s="996"/>
      <c r="G7" s="997"/>
      <c r="H7" s="995" t="s">
        <v>540</v>
      </c>
      <c r="I7" s="996"/>
      <c r="J7" s="996"/>
      <c r="K7" s="996"/>
      <c r="L7" s="997"/>
    </row>
    <row r="8" spans="2:12" ht="103.5" customHeight="1"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ht="15" customHeight="1" x14ac:dyDescent="0.25">
      <c r="B15" s="1111">
        <v>1</v>
      </c>
      <c r="C15" s="1112"/>
      <c r="D15" s="1112"/>
      <c r="E15" s="1112"/>
      <c r="F15" s="1112"/>
      <c r="G15" s="1113"/>
      <c r="H15" s="1111">
        <v>2</v>
      </c>
      <c r="I15" s="1112"/>
      <c r="J15" s="1112"/>
      <c r="K15" s="1112"/>
      <c r="L15" s="1113"/>
    </row>
    <row r="16" spans="2:12" ht="15.75" thickBot="1" x14ac:dyDescent="0.3">
      <c r="B16" s="1114"/>
      <c r="C16" s="1115"/>
      <c r="D16" s="1115"/>
      <c r="E16" s="1115"/>
      <c r="F16" s="1115"/>
      <c r="G16" s="1116"/>
      <c r="H16" s="1114"/>
      <c r="I16" s="1115"/>
      <c r="J16" s="1115"/>
      <c r="K16" s="1115"/>
      <c r="L16" s="1116"/>
    </row>
    <row r="17" spans="2:12" ht="14.25" customHeight="1" x14ac:dyDescent="0.25">
      <c r="B17" s="995" t="s">
        <v>539</v>
      </c>
      <c r="C17" s="996"/>
      <c r="D17" s="996"/>
      <c r="E17" s="996"/>
      <c r="F17" s="996"/>
      <c r="G17" s="997"/>
      <c r="H17" s="995" t="s">
        <v>540</v>
      </c>
      <c r="I17" s="996"/>
      <c r="J17" s="996"/>
      <c r="K17" s="996"/>
      <c r="L17" s="997"/>
    </row>
    <row r="18" spans="2:12" ht="103.5" customHeight="1" x14ac:dyDescent="0.25">
      <c r="B18" s="980"/>
      <c r="C18" s="981"/>
      <c r="D18" s="981"/>
      <c r="E18" s="981"/>
      <c r="F18" s="981"/>
      <c r="G18" s="982"/>
      <c r="H18" s="980"/>
      <c r="I18" s="981"/>
      <c r="J18" s="981"/>
      <c r="K18" s="981"/>
      <c r="L18" s="982"/>
    </row>
    <row r="19" spans="2:12" x14ac:dyDescent="0.25">
      <c r="B19" s="980"/>
      <c r="C19" s="981"/>
      <c r="D19" s="981"/>
      <c r="E19" s="981"/>
      <c r="F19" s="981"/>
      <c r="G19" s="982"/>
      <c r="H19" s="980"/>
      <c r="I19" s="981"/>
      <c r="J19" s="981"/>
      <c r="K19" s="981"/>
      <c r="L19" s="982"/>
    </row>
    <row r="20" spans="2:12" x14ac:dyDescent="0.25">
      <c r="B20" s="980"/>
      <c r="C20" s="981"/>
      <c r="D20" s="981"/>
      <c r="E20" s="981"/>
      <c r="F20" s="981"/>
      <c r="G20" s="982"/>
      <c r="H20" s="980"/>
      <c r="I20" s="981"/>
      <c r="J20" s="981"/>
      <c r="K20" s="981"/>
      <c r="L20" s="982"/>
    </row>
    <row r="21" spans="2:12" x14ac:dyDescent="0.25">
      <c r="B21" s="980"/>
      <c r="C21" s="981"/>
      <c r="D21" s="981"/>
      <c r="E21" s="981"/>
      <c r="F21" s="981"/>
      <c r="G21" s="982"/>
      <c r="H21" s="980"/>
      <c r="I21" s="981"/>
      <c r="J21" s="981"/>
      <c r="K21" s="981"/>
      <c r="L21" s="982"/>
    </row>
    <row r="22" spans="2:12" x14ac:dyDescent="0.25">
      <c r="B22" s="980"/>
      <c r="C22" s="981"/>
      <c r="D22" s="981"/>
      <c r="E22" s="981"/>
      <c r="F22" s="981"/>
      <c r="G22" s="982"/>
      <c r="H22" s="980"/>
      <c r="I22" s="981"/>
      <c r="J22" s="981"/>
      <c r="K22" s="981"/>
      <c r="L22" s="982"/>
    </row>
    <row r="23" spans="2:12" x14ac:dyDescent="0.25">
      <c r="B23" s="980"/>
      <c r="C23" s="981"/>
      <c r="D23" s="981"/>
      <c r="E23" s="981"/>
      <c r="F23" s="981"/>
      <c r="G23" s="982"/>
      <c r="H23" s="980"/>
      <c r="I23" s="981"/>
      <c r="J23" s="981"/>
      <c r="K23" s="981"/>
      <c r="L23" s="982"/>
    </row>
    <row r="24" spans="2:12" x14ac:dyDescent="0.25">
      <c r="B24" s="980"/>
      <c r="C24" s="981"/>
      <c r="D24" s="981"/>
      <c r="E24" s="981"/>
      <c r="F24" s="981"/>
      <c r="G24" s="982"/>
      <c r="H24" s="980"/>
      <c r="I24" s="981"/>
      <c r="J24" s="981"/>
      <c r="K24" s="981"/>
      <c r="L24" s="982"/>
    </row>
    <row r="25" spans="2:12" ht="15" customHeight="1" x14ac:dyDescent="0.25">
      <c r="B25" s="1111">
        <v>3</v>
      </c>
      <c r="C25" s="1112"/>
      <c r="D25" s="1112"/>
      <c r="E25" s="1112"/>
      <c r="F25" s="1112"/>
      <c r="G25" s="1113"/>
      <c r="H25" s="1111">
        <v>4</v>
      </c>
      <c r="I25" s="1112"/>
      <c r="J25" s="1112"/>
      <c r="K25" s="1112"/>
      <c r="L25" s="1113"/>
    </row>
    <row r="26" spans="2:12" ht="15.75" thickBot="1" x14ac:dyDescent="0.3">
      <c r="B26" s="1114"/>
      <c r="C26" s="1115"/>
      <c r="D26" s="1115"/>
      <c r="E26" s="1115"/>
      <c r="F26" s="1115"/>
      <c r="G26" s="1116"/>
      <c r="H26" s="1114"/>
      <c r="I26" s="1115"/>
      <c r="J26" s="1115"/>
      <c r="K26" s="1115"/>
      <c r="L26" s="1116"/>
    </row>
    <row r="27" spans="2:12" ht="14.25" customHeight="1" x14ac:dyDescent="0.25">
      <c r="B27" s="995" t="s">
        <v>539</v>
      </c>
      <c r="C27" s="996"/>
      <c r="D27" s="996"/>
      <c r="E27" s="996"/>
      <c r="F27" s="996"/>
      <c r="G27" s="997"/>
      <c r="H27" s="995" t="s">
        <v>540</v>
      </c>
      <c r="I27" s="996"/>
      <c r="J27" s="996"/>
      <c r="K27" s="996"/>
      <c r="L27" s="997"/>
    </row>
    <row r="28" spans="2:12" ht="103.5" customHeight="1" x14ac:dyDescent="0.25">
      <c r="B28" s="980"/>
      <c r="C28" s="981"/>
      <c r="D28" s="981"/>
      <c r="E28" s="981"/>
      <c r="F28" s="981"/>
      <c r="G28" s="982"/>
      <c r="H28" s="980"/>
      <c r="I28" s="981"/>
      <c r="J28" s="981"/>
      <c r="K28" s="981"/>
      <c r="L28" s="982"/>
    </row>
    <row r="29" spans="2:12" x14ac:dyDescent="0.25">
      <c r="B29" s="980"/>
      <c r="C29" s="981"/>
      <c r="D29" s="981"/>
      <c r="E29" s="981"/>
      <c r="F29" s="981"/>
      <c r="G29" s="982"/>
      <c r="H29" s="980"/>
      <c r="I29" s="981"/>
      <c r="J29" s="981"/>
      <c r="K29" s="981"/>
      <c r="L29" s="982"/>
    </row>
    <row r="30" spans="2:12" x14ac:dyDescent="0.25">
      <c r="B30" s="980"/>
      <c r="C30" s="981"/>
      <c r="D30" s="981"/>
      <c r="E30" s="981"/>
      <c r="F30" s="981"/>
      <c r="G30" s="982"/>
      <c r="H30" s="980"/>
      <c r="I30" s="981"/>
      <c r="J30" s="981"/>
      <c r="K30" s="981"/>
      <c r="L30" s="982"/>
    </row>
    <row r="31" spans="2:12" x14ac:dyDescent="0.25">
      <c r="B31" s="980"/>
      <c r="C31" s="981"/>
      <c r="D31" s="981"/>
      <c r="E31" s="981"/>
      <c r="F31" s="981"/>
      <c r="G31" s="982"/>
      <c r="H31" s="980"/>
      <c r="I31" s="981"/>
      <c r="J31" s="981"/>
      <c r="K31" s="981"/>
      <c r="L31" s="982"/>
    </row>
    <row r="32" spans="2:12" x14ac:dyDescent="0.25">
      <c r="B32" s="980"/>
      <c r="C32" s="981"/>
      <c r="D32" s="981"/>
      <c r="E32" s="981"/>
      <c r="F32" s="981"/>
      <c r="G32" s="982"/>
      <c r="H32" s="980"/>
      <c r="I32" s="981"/>
      <c r="J32" s="981"/>
      <c r="K32" s="981"/>
      <c r="L32" s="982"/>
    </row>
    <row r="33" spans="2:12" x14ac:dyDescent="0.25">
      <c r="B33" s="980"/>
      <c r="C33" s="981"/>
      <c r="D33" s="981"/>
      <c r="E33" s="981"/>
      <c r="F33" s="981"/>
      <c r="G33" s="982"/>
      <c r="H33" s="980"/>
      <c r="I33" s="981"/>
      <c r="J33" s="981"/>
      <c r="K33" s="981"/>
      <c r="L33" s="982"/>
    </row>
    <row r="34" spans="2:12" x14ac:dyDescent="0.25">
      <c r="B34" s="980"/>
      <c r="C34" s="981"/>
      <c r="D34" s="981"/>
      <c r="E34" s="981"/>
      <c r="F34" s="981"/>
      <c r="G34" s="982"/>
      <c r="H34" s="980"/>
      <c r="I34" s="981"/>
      <c r="J34" s="981"/>
      <c r="K34" s="981"/>
      <c r="L34" s="982"/>
    </row>
    <row r="35" spans="2:12" ht="15" customHeight="1" x14ac:dyDescent="0.25">
      <c r="B35" s="1111">
        <v>5</v>
      </c>
      <c r="C35" s="1112"/>
      <c r="D35" s="1112"/>
      <c r="E35" s="1112"/>
      <c r="F35" s="1112"/>
      <c r="G35" s="1113"/>
      <c r="H35" s="1111">
        <v>6</v>
      </c>
      <c r="I35" s="1112"/>
      <c r="J35" s="1112"/>
      <c r="K35" s="1112"/>
      <c r="L35" s="1113"/>
    </row>
    <row r="36" spans="2:12" ht="15.75" thickBot="1" x14ac:dyDescent="0.3">
      <c r="B36" s="1114"/>
      <c r="C36" s="1115"/>
      <c r="D36" s="1115"/>
      <c r="E36" s="1115"/>
      <c r="F36" s="1115"/>
      <c r="G36" s="1116"/>
      <c r="H36" s="1114"/>
      <c r="I36" s="1115"/>
      <c r="J36" s="1115"/>
      <c r="K36" s="1115"/>
      <c r="L36" s="1116"/>
    </row>
    <row r="37" spans="2:12" ht="14.25" customHeight="1" x14ac:dyDescent="0.25">
      <c r="B37" s="995" t="s">
        <v>539</v>
      </c>
      <c r="C37" s="996"/>
      <c r="D37" s="996"/>
      <c r="E37" s="996"/>
      <c r="F37" s="996"/>
      <c r="G37" s="997"/>
      <c r="H37" s="995" t="s">
        <v>540</v>
      </c>
      <c r="I37" s="996"/>
      <c r="J37" s="996"/>
      <c r="K37" s="996"/>
      <c r="L37" s="997"/>
    </row>
    <row r="38" spans="2:12" ht="103.5" customHeight="1" x14ac:dyDescent="0.25">
      <c r="B38" s="980"/>
      <c r="C38" s="981"/>
      <c r="D38" s="981"/>
      <c r="E38" s="981"/>
      <c r="F38" s="981"/>
      <c r="G38" s="982"/>
      <c r="H38" s="980"/>
      <c r="I38" s="981"/>
      <c r="J38" s="981"/>
      <c r="K38" s="981"/>
      <c r="L38" s="982"/>
    </row>
    <row r="39" spans="2:12" x14ac:dyDescent="0.25">
      <c r="B39" s="980"/>
      <c r="C39" s="981"/>
      <c r="D39" s="981"/>
      <c r="E39" s="981"/>
      <c r="F39" s="981"/>
      <c r="G39" s="982"/>
      <c r="H39" s="980"/>
      <c r="I39" s="981"/>
      <c r="J39" s="981"/>
      <c r="K39" s="981"/>
      <c r="L39" s="982"/>
    </row>
    <row r="40" spans="2:12" x14ac:dyDescent="0.25">
      <c r="B40" s="980"/>
      <c r="C40" s="981"/>
      <c r="D40" s="981"/>
      <c r="E40" s="981"/>
      <c r="F40" s="981"/>
      <c r="G40" s="982"/>
      <c r="H40" s="980"/>
      <c r="I40" s="981"/>
      <c r="J40" s="981"/>
      <c r="K40" s="981"/>
      <c r="L40" s="982"/>
    </row>
    <row r="41" spans="2:12" x14ac:dyDescent="0.25">
      <c r="B41" s="980"/>
      <c r="C41" s="981"/>
      <c r="D41" s="981"/>
      <c r="E41" s="981"/>
      <c r="F41" s="981"/>
      <c r="G41" s="982"/>
      <c r="H41" s="980"/>
      <c r="I41" s="981"/>
      <c r="J41" s="981"/>
      <c r="K41" s="981"/>
      <c r="L41" s="982"/>
    </row>
    <row r="42" spans="2:12" x14ac:dyDescent="0.25">
      <c r="B42" s="980"/>
      <c r="C42" s="981"/>
      <c r="D42" s="981"/>
      <c r="E42" s="981"/>
      <c r="F42" s="981"/>
      <c r="G42" s="982"/>
      <c r="H42" s="980"/>
      <c r="I42" s="981"/>
      <c r="J42" s="981"/>
      <c r="K42" s="981"/>
      <c r="L42" s="982"/>
    </row>
    <row r="43" spans="2:12" x14ac:dyDescent="0.25">
      <c r="B43" s="980"/>
      <c r="C43" s="981"/>
      <c r="D43" s="981"/>
      <c r="E43" s="981"/>
      <c r="F43" s="981"/>
      <c r="G43" s="982"/>
      <c r="H43" s="980"/>
      <c r="I43" s="981"/>
      <c r="J43" s="981"/>
      <c r="K43" s="981"/>
      <c r="L43" s="982"/>
    </row>
    <row r="44" spans="2:12" x14ac:dyDescent="0.25">
      <c r="B44" s="980"/>
      <c r="C44" s="981"/>
      <c r="D44" s="981"/>
      <c r="E44" s="981"/>
      <c r="F44" s="981"/>
      <c r="G44" s="982"/>
      <c r="H44" s="980"/>
      <c r="I44" s="981"/>
      <c r="J44" s="981"/>
      <c r="K44" s="981"/>
      <c r="L44" s="982"/>
    </row>
    <row r="45" spans="2:12" ht="15" customHeight="1" x14ac:dyDescent="0.25">
      <c r="B45" s="1111">
        <v>7</v>
      </c>
      <c r="C45" s="1112"/>
      <c r="D45" s="1112"/>
      <c r="E45" s="1112"/>
      <c r="F45" s="1112"/>
      <c r="G45" s="1113"/>
      <c r="H45" s="1111">
        <v>8</v>
      </c>
      <c r="I45" s="1112"/>
      <c r="J45" s="1112"/>
      <c r="K45" s="1112"/>
      <c r="L45" s="1113"/>
    </row>
    <row r="46" spans="2:12" ht="15.75" thickBot="1" x14ac:dyDescent="0.3">
      <c r="B46" s="1114"/>
      <c r="C46" s="1115"/>
      <c r="D46" s="1115"/>
      <c r="E46" s="1115"/>
      <c r="F46" s="1115"/>
      <c r="G46" s="1116"/>
      <c r="H46" s="1114"/>
      <c r="I46" s="1115"/>
      <c r="J46" s="1115"/>
      <c r="K46" s="1115"/>
      <c r="L46" s="1116"/>
    </row>
    <row r="47" spans="2:12" ht="14.25" customHeight="1" x14ac:dyDescent="0.25">
      <c r="B47" s="995" t="s">
        <v>539</v>
      </c>
      <c r="C47" s="996"/>
      <c r="D47" s="996"/>
      <c r="E47" s="996"/>
      <c r="F47" s="996"/>
      <c r="G47" s="997"/>
      <c r="H47" s="995" t="s">
        <v>540</v>
      </c>
      <c r="I47" s="996"/>
      <c r="J47" s="996"/>
      <c r="K47" s="996"/>
      <c r="L47" s="997"/>
    </row>
    <row r="48" spans="2:12" ht="103.5" customHeight="1" x14ac:dyDescent="0.25">
      <c r="B48" s="980"/>
      <c r="C48" s="981"/>
      <c r="D48" s="981"/>
      <c r="E48" s="981"/>
      <c r="F48" s="981"/>
      <c r="G48" s="982"/>
      <c r="H48" s="980"/>
      <c r="I48" s="981"/>
      <c r="J48" s="981"/>
      <c r="K48" s="981"/>
      <c r="L48" s="982"/>
    </row>
    <row r="49" spans="2:12" x14ac:dyDescent="0.25">
      <c r="B49" s="980"/>
      <c r="C49" s="981"/>
      <c r="D49" s="981"/>
      <c r="E49" s="981"/>
      <c r="F49" s="981"/>
      <c r="G49" s="982"/>
      <c r="H49" s="980"/>
      <c r="I49" s="981"/>
      <c r="J49" s="981"/>
      <c r="K49" s="981"/>
      <c r="L49" s="982"/>
    </row>
    <row r="50" spans="2:12" x14ac:dyDescent="0.25">
      <c r="B50" s="980"/>
      <c r="C50" s="981"/>
      <c r="D50" s="981"/>
      <c r="E50" s="981"/>
      <c r="F50" s="981"/>
      <c r="G50" s="982"/>
      <c r="H50" s="980"/>
      <c r="I50" s="981"/>
      <c r="J50" s="981"/>
      <c r="K50" s="981"/>
      <c r="L50" s="982"/>
    </row>
    <row r="51" spans="2:12" x14ac:dyDescent="0.25">
      <c r="B51" s="980"/>
      <c r="C51" s="981"/>
      <c r="D51" s="981"/>
      <c r="E51" s="981"/>
      <c r="F51" s="981"/>
      <c r="G51" s="982"/>
      <c r="H51" s="980"/>
      <c r="I51" s="981"/>
      <c r="J51" s="981"/>
      <c r="K51" s="981"/>
      <c r="L51" s="982"/>
    </row>
    <row r="52" spans="2:12" x14ac:dyDescent="0.25">
      <c r="B52" s="980"/>
      <c r="C52" s="981"/>
      <c r="D52" s="981"/>
      <c r="E52" s="981"/>
      <c r="F52" s="981"/>
      <c r="G52" s="982"/>
      <c r="H52" s="980"/>
      <c r="I52" s="981"/>
      <c r="J52" s="981"/>
      <c r="K52" s="981"/>
      <c r="L52" s="982"/>
    </row>
    <row r="53" spans="2:12" x14ac:dyDescent="0.25">
      <c r="B53" s="980"/>
      <c r="C53" s="981"/>
      <c r="D53" s="981"/>
      <c r="E53" s="981"/>
      <c r="F53" s="981"/>
      <c r="G53" s="982"/>
      <c r="H53" s="980"/>
      <c r="I53" s="981"/>
      <c r="J53" s="981"/>
      <c r="K53" s="981"/>
      <c r="L53" s="982"/>
    </row>
    <row r="54" spans="2:12" x14ac:dyDescent="0.25">
      <c r="B54" s="980"/>
      <c r="C54" s="981"/>
      <c r="D54" s="981"/>
      <c r="E54" s="981"/>
      <c r="F54" s="981"/>
      <c r="G54" s="982"/>
      <c r="H54" s="980"/>
      <c r="I54" s="981"/>
      <c r="J54" s="981"/>
      <c r="K54" s="981"/>
      <c r="L54" s="982"/>
    </row>
    <row r="55" spans="2:12" ht="15" customHeight="1" x14ac:dyDescent="0.25">
      <c r="B55" s="1111">
        <v>9</v>
      </c>
      <c r="C55" s="1112"/>
      <c r="D55" s="1112"/>
      <c r="E55" s="1112"/>
      <c r="F55" s="1112"/>
      <c r="G55" s="1113"/>
      <c r="H55" s="1111">
        <v>10</v>
      </c>
      <c r="I55" s="1112"/>
      <c r="J55" s="1112"/>
      <c r="K55" s="1112"/>
      <c r="L55" s="1113"/>
    </row>
    <row r="56" spans="2:12" ht="15.75" thickBot="1" x14ac:dyDescent="0.3">
      <c r="B56" s="1114"/>
      <c r="C56" s="1115"/>
      <c r="D56" s="1115"/>
      <c r="E56" s="1115"/>
      <c r="F56" s="1115"/>
      <c r="G56" s="1116"/>
      <c r="H56" s="1114"/>
      <c r="I56" s="1115"/>
      <c r="J56" s="1115"/>
      <c r="K56" s="1115"/>
      <c r="L56" s="1116"/>
    </row>
    <row r="57" spans="2:12" ht="14.25" customHeight="1" x14ac:dyDescent="0.25">
      <c r="B57" s="995" t="s">
        <v>539</v>
      </c>
      <c r="C57" s="996"/>
      <c r="D57" s="996"/>
      <c r="E57" s="996"/>
      <c r="F57" s="996"/>
      <c r="G57" s="997"/>
      <c r="H57" s="995" t="s">
        <v>540</v>
      </c>
      <c r="I57" s="996"/>
      <c r="J57" s="996"/>
      <c r="K57" s="996"/>
      <c r="L57" s="997"/>
    </row>
    <row r="58" spans="2:12" ht="103.5" customHeight="1" x14ac:dyDescent="0.25">
      <c r="B58" s="980"/>
      <c r="C58" s="981"/>
      <c r="D58" s="981"/>
      <c r="E58" s="981"/>
      <c r="F58" s="981"/>
      <c r="G58" s="982"/>
      <c r="H58" s="980"/>
      <c r="I58" s="981"/>
      <c r="J58" s="981"/>
      <c r="K58" s="981"/>
      <c r="L58" s="982"/>
    </row>
    <row r="59" spans="2:12" x14ac:dyDescent="0.25">
      <c r="B59" s="980"/>
      <c r="C59" s="981"/>
      <c r="D59" s="981"/>
      <c r="E59" s="981"/>
      <c r="F59" s="981"/>
      <c r="G59" s="982"/>
      <c r="H59" s="980"/>
      <c r="I59" s="981"/>
      <c r="J59" s="981"/>
      <c r="K59" s="981"/>
      <c r="L59" s="982"/>
    </row>
    <row r="60" spans="2:12" x14ac:dyDescent="0.25">
      <c r="B60" s="980"/>
      <c r="C60" s="981"/>
      <c r="D60" s="981"/>
      <c r="E60" s="981"/>
      <c r="F60" s="981"/>
      <c r="G60" s="982"/>
      <c r="H60" s="980"/>
      <c r="I60" s="981"/>
      <c r="J60" s="981"/>
      <c r="K60" s="981"/>
      <c r="L60" s="982"/>
    </row>
    <row r="61" spans="2:12" x14ac:dyDescent="0.25">
      <c r="B61" s="980"/>
      <c r="C61" s="981"/>
      <c r="D61" s="981"/>
      <c r="E61" s="981"/>
      <c r="F61" s="981"/>
      <c r="G61" s="982"/>
      <c r="H61" s="980"/>
      <c r="I61" s="981"/>
      <c r="J61" s="981"/>
      <c r="K61" s="981"/>
      <c r="L61" s="982"/>
    </row>
    <row r="62" spans="2:12" x14ac:dyDescent="0.25">
      <c r="B62" s="980"/>
      <c r="C62" s="981"/>
      <c r="D62" s="981"/>
      <c r="E62" s="981"/>
      <c r="F62" s="981"/>
      <c r="G62" s="982"/>
      <c r="H62" s="980"/>
      <c r="I62" s="981"/>
      <c r="J62" s="981"/>
      <c r="K62" s="981"/>
      <c r="L62" s="982"/>
    </row>
    <row r="63" spans="2:12" x14ac:dyDescent="0.25">
      <c r="B63" s="980"/>
      <c r="C63" s="981"/>
      <c r="D63" s="981"/>
      <c r="E63" s="981"/>
      <c r="F63" s="981"/>
      <c r="G63" s="982"/>
      <c r="H63" s="980"/>
      <c r="I63" s="981"/>
      <c r="J63" s="981"/>
      <c r="K63" s="981"/>
      <c r="L63" s="982"/>
    </row>
    <row r="64" spans="2:12" x14ac:dyDescent="0.25">
      <c r="B64" s="980"/>
      <c r="C64" s="981"/>
      <c r="D64" s="981"/>
      <c r="E64" s="981"/>
      <c r="F64" s="981"/>
      <c r="G64" s="982"/>
      <c r="H64" s="980"/>
      <c r="I64" s="981"/>
      <c r="J64" s="981"/>
      <c r="K64" s="981"/>
      <c r="L64" s="982"/>
    </row>
    <row r="65" spans="2:12" ht="15" customHeight="1" x14ac:dyDescent="0.25">
      <c r="B65" s="1111">
        <v>12</v>
      </c>
      <c r="C65" s="1112"/>
      <c r="D65" s="1112"/>
      <c r="E65" s="1112"/>
      <c r="F65" s="1112"/>
      <c r="G65" s="1113"/>
      <c r="H65" s="1111">
        <v>13</v>
      </c>
      <c r="I65" s="1112"/>
      <c r="J65" s="1112"/>
      <c r="K65" s="1112"/>
      <c r="L65" s="1113"/>
    </row>
    <row r="66" spans="2:12" ht="15.75" thickBot="1" x14ac:dyDescent="0.3">
      <c r="B66" s="1114"/>
      <c r="C66" s="1115"/>
      <c r="D66" s="1115"/>
      <c r="E66" s="1115"/>
      <c r="F66" s="1115"/>
      <c r="G66" s="1116"/>
      <c r="H66" s="1114"/>
      <c r="I66" s="1115"/>
      <c r="J66" s="1115"/>
      <c r="K66" s="1115"/>
      <c r="L66" s="1116"/>
    </row>
    <row r="67" spans="2:12" ht="14.25" customHeight="1" x14ac:dyDescent="0.25">
      <c r="B67" s="995" t="s">
        <v>539</v>
      </c>
      <c r="C67" s="996"/>
      <c r="D67" s="996"/>
      <c r="E67" s="996"/>
      <c r="F67" s="996"/>
      <c r="G67" s="997"/>
      <c r="H67" s="995" t="s">
        <v>540</v>
      </c>
      <c r="I67" s="996"/>
      <c r="J67" s="996"/>
      <c r="K67" s="996"/>
      <c r="L67" s="997"/>
    </row>
    <row r="68" spans="2:12" ht="103.5" customHeight="1" x14ac:dyDescent="0.25">
      <c r="B68" s="980"/>
      <c r="C68" s="981"/>
      <c r="D68" s="981"/>
      <c r="E68" s="981"/>
      <c r="F68" s="981"/>
      <c r="G68" s="982"/>
      <c r="H68" s="980"/>
      <c r="I68" s="981"/>
      <c r="J68" s="981"/>
      <c r="K68" s="981"/>
      <c r="L68" s="982"/>
    </row>
    <row r="69" spans="2:12" x14ac:dyDescent="0.25">
      <c r="B69" s="980"/>
      <c r="C69" s="981"/>
      <c r="D69" s="981"/>
      <c r="E69" s="981"/>
      <c r="F69" s="981"/>
      <c r="G69" s="982"/>
      <c r="H69" s="980"/>
      <c r="I69" s="981"/>
      <c r="J69" s="981"/>
      <c r="K69" s="981"/>
      <c r="L69" s="982"/>
    </row>
    <row r="70" spans="2:12" x14ac:dyDescent="0.25">
      <c r="B70" s="980"/>
      <c r="C70" s="981"/>
      <c r="D70" s="981"/>
      <c r="E70" s="981"/>
      <c r="F70" s="981"/>
      <c r="G70" s="982"/>
      <c r="H70" s="980"/>
      <c r="I70" s="981"/>
      <c r="J70" s="981"/>
      <c r="K70" s="981"/>
      <c r="L70" s="982"/>
    </row>
    <row r="71" spans="2:12" x14ac:dyDescent="0.25">
      <c r="B71" s="980"/>
      <c r="C71" s="981"/>
      <c r="D71" s="981"/>
      <c r="E71" s="981"/>
      <c r="F71" s="981"/>
      <c r="G71" s="982"/>
      <c r="H71" s="980"/>
      <c r="I71" s="981"/>
      <c r="J71" s="981"/>
      <c r="K71" s="981"/>
      <c r="L71" s="982"/>
    </row>
    <row r="72" spans="2:12" x14ac:dyDescent="0.25">
      <c r="B72" s="980"/>
      <c r="C72" s="981"/>
      <c r="D72" s="981"/>
      <c r="E72" s="981"/>
      <c r="F72" s="981"/>
      <c r="G72" s="982"/>
      <c r="H72" s="980"/>
      <c r="I72" s="981"/>
      <c r="J72" s="981"/>
      <c r="K72" s="981"/>
      <c r="L72" s="982"/>
    </row>
    <row r="73" spans="2:12" x14ac:dyDescent="0.25">
      <c r="B73" s="980"/>
      <c r="C73" s="981"/>
      <c r="D73" s="981"/>
      <c r="E73" s="981"/>
      <c r="F73" s="981"/>
      <c r="G73" s="982"/>
      <c r="H73" s="980"/>
      <c r="I73" s="981"/>
      <c r="J73" s="981"/>
      <c r="K73" s="981"/>
      <c r="L73" s="982"/>
    </row>
    <row r="74" spans="2:12" x14ac:dyDescent="0.25">
      <c r="B74" s="980"/>
      <c r="C74" s="981"/>
      <c r="D74" s="981"/>
      <c r="E74" s="981"/>
      <c r="F74" s="981"/>
      <c r="G74" s="982"/>
      <c r="H74" s="980"/>
      <c r="I74" s="981"/>
      <c r="J74" s="981"/>
      <c r="K74" s="981"/>
      <c r="L74" s="982"/>
    </row>
    <row r="75" spans="2:12" ht="15" customHeight="1" x14ac:dyDescent="0.25">
      <c r="B75" s="1111">
        <v>14</v>
      </c>
      <c r="C75" s="1112"/>
      <c r="D75" s="1112"/>
      <c r="E75" s="1112"/>
      <c r="F75" s="1112"/>
      <c r="G75" s="1113"/>
      <c r="H75" s="1111">
        <v>15</v>
      </c>
      <c r="I75" s="1112"/>
      <c r="J75" s="1112"/>
      <c r="K75" s="1112"/>
      <c r="L75" s="1113"/>
    </row>
    <row r="76" spans="2:12" ht="15.75" thickBot="1" x14ac:dyDescent="0.3">
      <c r="B76" s="1114"/>
      <c r="C76" s="1115"/>
      <c r="D76" s="1115"/>
      <c r="E76" s="1115"/>
      <c r="F76" s="1115"/>
      <c r="G76" s="1116"/>
      <c r="H76" s="1114"/>
      <c r="I76" s="1115"/>
      <c r="J76" s="1115"/>
      <c r="K76" s="1115"/>
      <c r="L76" s="1116"/>
    </row>
    <row r="77" spans="2:12" ht="14.25" customHeight="1" x14ac:dyDescent="0.25">
      <c r="B77" s="995" t="s">
        <v>539</v>
      </c>
      <c r="C77" s="996"/>
      <c r="D77" s="996"/>
      <c r="E77" s="996"/>
      <c r="F77" s="996"/>
      <c r="G77" s="997"/>
      <c r="H77" s="995" t="s">
        <v>540</v>
      </c>
      <c r="I77" s="996"/>
      <c r="J77" s="996"/>
      <c r="K77" s="996"/>
      <c r="L77" s="997"/>
    </row>
    <row r="78" spans="2:12" ht="103.5" customHeight="1" x14ac:dyDescent="0.25">
      <c r="B78" s="980"/>
      <c r="C78" s="981"/>
      <c r="D78" s="981"/>
      <c r="E78" s="981"/>
      <c r="F78" s="981"/>
      <c r="G78" s="982"/>
      <c r="H78" s="980"/>
      <c r="I78" s="981"/>
      <c r="J78" s="981"/>
      <c r="K78" s="981"/>
      <c r="L78" s="982"/>
    </row>
    <row r="79" spans="2:12" x14ac:dyDescent="0.25">
      <c r="B79" s="980"/>
      <c r="C79" s="981"/>
      <c r="D79" s="981"/>
      <c r="E79" s="981"/>
      <c r="F79" s="981"/>
      <c r="G79" s="982"/>
      <c r="H79" s="980"/>
      <c r="I79" s="981"/>
      <c r="J79" s="981"/>
      <c r="K79" s="981"/>
      <c r="L79" s="982"/>
    </row>
    <row r="80" spans="2:12" x14ac:dyDescent="0.25">
      <c r="B80" s="980"/>
      <c r="C80" s="981"/>
      <c r="D80" s="981"/>
      <c r="E80" s="981"/>
      <c r="F80" s="981"/>
      <c r="G80" s="982"/>
      <c r="H80" s="980"/>
      <c r="I80" s="981"/>
      <c r="J80" s="981"/>
      <c r="K80" s="981"/>
      <c r="L80" s="982"/>
    </row>
    <row r="81" spans="2:12" x14ac:dyDescent="0.25">
      <c r="B81" s="980"/>
      <c r="C81" s="981"/>
      <c r="D81" s="981"/>
      <c r="E81" s="981"/>
      <c r="F81" s="981"/>
      <c r="G81" s="982"/>
      <c r="H81" s="980"/>
      <c r="I81" s="981"/>
      <c r="J81" s="981"/>
      <c r="K81" s="981"/>
      <c r="L81" s="982"/>
    </row>
    <row r="82" spans="2:12" x14ac:dyDescent="0.25">
      <c r="B82" s="980"/>
      <c r="C82" s="981"/>
      <c r="D82" s="981"/>
      <c r="E82" s="981"/>
      <c r="F82" s="981"/>
      <c r="G82" s="982"/>
      <c r="H82" s="980"/>
      <c r="I82" s="981"/>
      <c r="J82" s="981"/>
      <c r="K82" s="981"/>
      <c r="L82" s="982"/>
    </row>
    <row r="83" spans="2:12" x14ac:dyDescent="0.25">
      <c r="B83" s="980"/>
      <c r="C83" s="981"/>
      <c r="D83" s="981"/>
      <c r="E83" s="981"/>
      <c r="F83" s="981"/>
      <c r="G83" s="982"/>
      <c r="H83" s="980"/>
      <c r="I83" s="981"/>
      <c r="J83" s="981"/>
      <c r="K83" s="981"/>
      <c r="L83" s="982"/>
    </row>
    <row r="84" spans="2:12" x14ac:dyDescent="0.25">
      <c r="B84" s="980"/>
      <c r="C84" s="981"/>
      <c r="D84" s="981"/>
      <c r="E84" s="981"/>
      <c r="F84" s="981"/>
      <c r="G84" s="982"/>
      <c r="H84" s="980"/>
      <c r="I84" s="981"/>
      <c r="J84" s="981"/>
      <c r="K84" s="981"/>
      <c r="L84" s="982"/>
    </row>
    <row r="85" spans="2:12" ht="15" customHeight="1" x14ac:dyDescent="0.25">
      <c r="B85" s="1111">
        <v>16</v>
      </c>
      <c r="C85" s="1112"/>
      <c r="D85" s="1112"/>
      <c r="E85" s="1112"/>
      <c r="F85" s="1112"/>
      <c r="G85" s="1113"/>
      <c r="H85" s="1111">
        <v>17</v>
      </c>
      <c r="I85" s="1112"/>
      <c r="J85" s="1112"/>
      <c r="K85" s="1112"/>
      <c r="L85" s="1113"/>
    </row>
    <row r="86" spans="2:12" ht="15.75" thickBot="1" x14ac:dyDescent="0.3">
      <c r="B86" s="1114"/>
      <c r="C86" s="1115"/>
      <c r="D86" s="1115"/>
      <c r="E86" s="1115"/>
      <c r="F86" s="1115"/>
      <c r="G86" s="1116"/>
      <c r="H86" s="1114"/>
      <c r="I86" s="1115"/>
      <c r="J86" s="1115"/>
      <c r="K86" s="1115"/>
      <c r="L86" s="1116"/>
    </row>
    <row r="87" spans="2:12" ht="14.25" customHeight="1" x14ac:dyDescent="0.25">
      <c r="B87" s="995" t="s">
        <v>539</v>
      </c>
      <c r="C87" s="996"/>
      <c r="D87" s="996"/>
      <c r="E87" s="996"/>
      <c r="F87" s="996"/>
      <c r="G87" s="997"/>
      <c r="H87" s="995" t="s">
        <v>540</v>
      </c>
      <c r="I87" s="996"/>
      <c r="J87" s="996"/>
      <c r="K87" s="996"/>
      <c r="L87" s="997"/>
    </row>
    <row r="88" spans="2:12" ht="103.5" customHeight="1" x14ac:dyDescent="0.25">
      <c r="B88" s="980"/>
      <c r="C88" s="981"/>
      <c r="D88" s="981"/>
      <c r="E88" s="981"/>
      <c r="F88" s="981"/>
      <c r="G88" s="982"/>
      <c r="H88" s="980"/>
      <c r="I88" s="981"/>
      <c r="J88" s="981"/>
      <c r="K88" s="981"/>
      <c r="L88" s="982"/>
    </row>
    <row r="89" spans="2:12" x14ac:dyDescent="0.25">
      <c r="B89" s="980"/>
      <c r="C89" s="981"/>
      <c r="D89" s="981"/>
      <c r="E89" s="981"/>
      <c r="F89" s="981"/>
      <c r="G89" s="982"/>
      <c r="H89" s="980"/>
      <c r="I89" s="981"/>
      <c r="J89" s="981"/>
      <c r="K89" s="981"/>
      <c r="L89" s="982"/>
    </row>
    <row r="90" spans="2:12" x14ac:dyDescent="0.25">
      <c r="B90" s="980"/>
      <c r="C90" s="981"/>
      <c r="D90" s="981"/>
      <c r="E90" s="981"/>
      <c r="F90" s="981"/>
      <c r="G90" s="982"/>
      <c r="H90" s="980"/>
      <c r="I90" s="981"/>
      <c r="J90" s="981"/>
      <c r="K90" s="981"/>
      <c r="L90" s="982"/>
    </row>
    <row r="91" spans="2:12" x14ac:dyDescent="0.25">
      <c r="B91" s="980"/>
      <c r="C91" s="981"/>
      <c r="D91" s="981"/>
      <c r="E91" s="981"/>
      <c r="F91" s="981"/>
      <c r="G91" s="982"/>
      <c r="H91" s="980"/>
      <c r="I91" s="981"/>
      <c r="J91" s="981"/>
      <c r="K91" s="981"/>
      <c r="L91" s="982"/>
    </row>
    <row r="92" spans="2:12" x14ac:dyDescent="0.25">
      <c r="B92" s="980"/>
      <c r="C92" s="981"/>
      <c r="D92" s="981"/>
      <c r="E92" s="981"/>
      <c r="F92" s="981"/>
      <c r="G92" s="982"/>
      <c r="H92" s="980"/>
      <c r="I92" s="981"/>
      <c r="J92" s="981"/>
      <c r="K92" s="981"/>
      <c r="L92" s="982"/>
    </row>
    <row r="93" spans="2:12" x14ac:dyDescent="0.25">
      <c r="B93" s="980"/>
      <c r="C93" s="981"/>
      <c r="D93" s="981"/>
      <c r="E93" s="981"/>
      <c r="F93" s="981"/>
      <c r="G93" s="982"/>
      <c r="H93" s="980"/>
      <c r="I93" s="981"/>
      <c r="J93" s="981"/>
      <c r="K93" s="981"/>
      <c r="L93" s="982"/>
    </row>
    <row r="94" spans="2:12" x14ac:dyDescent="0.25">
      <c r="B94" s="980"/>
      <c r="C94" s="981"/>
      <c r="D94" s="981"/>
      <c r="E94" s="981"/>
      <c r="F94" s="981"/>
      <c r="G94" s="982"/>
      <c r="H94" s="980"/>
      <c r="I94" s="981"/>
      <c r="J94" s="981"/>
      <c r="K94" s="981"/>
      <c r="L94" s="982"/>
    </row>
    <row r="95" spans="2:12" ht="15" customHeight="1" x14ac:dyDescent="0.25">
      <c r="B95" s="1111">
        <v>18</v>
      </c>
      <c r="C95" s="1112"/>
      <c r="D95" s="1112"/>
      <c r="E95" s="1112"/>
      <c r="F95" s="1112"/>
      <c r="G95" s="1113"/>
      <c r="H95" s="1111">
        <v>19</v>
      </c>
      <c r="I95" s="1112"/>
      <c r="J95" s="1112"/>
      <c r="K95" s="1112"/>
      <c r="L95" s="1113"/>
    </row>
    <row r="96" spans="2:12" ht="15.75" thickBot="1" x14ac:dyDescent="0.3">
      <c r="B96" s="1114"/>
      <c r="C96" s="1115"/>
      <c r="D96" s="1115"/>
      <c r="E96" s="1115"/>
      <c r="F96" s="1115"/>
      <c r="G96" s="1116"/>
      <c r="H96" s="1114"/>
      <c r="I96" s="1115"/>
      <c r="J96" s="1115"/>
      <c r="K96" s="1115"/>
      <c r="L96" s="1116"/>
    </row>
    <row r="97" spans="2:12" ht="14.25" customHeight="1" x14ac:dyDescent="0.25">
      <c r="B97" s="995" t="s">
        <v>539</v>
      </c>
      <c r="C97" s="996"/>
      <c r="D97" s="996"/>
      <c r="E97" s="996"/>
      <c r="F97" s="996"/>
      <c r="G97" s="997"/>
      <c r="H97" s="995" t="s">
        <v>540</v>
      </c>
      <c r="I97" s="996"/>
      <c r="J97" s="996"/>
      <c r="K97" s="996"/>
      <c r="L97" s="997"/>
    </row>
    <row r="98" spans="2:12" ht="103.5" customHeight="1" x14ac:dyDescent="0.25">
      <c r="B98" s="980"/>
      <c r="C98" s="981"/>
      <c r="D98" s="981"/>
      <c r="E98" s="981"/>
      <c r="F98" s="981"/>
      <c r="G98" s="982"/>
      <c r="H98" s="980"/>
      <c r="I98" s="981"/>
      <c r="J98" s="981"/>
      <c r="K98" s="981"/>
      <c r="L98" s="982"/>
    </row>
    <row r="99" spans="2:12" x14ac:dyDescent="0.25">
      <c r="B99" s="980"/>
      <c r="C99" s="981"/>
      <c r="D99" s="981"/>
      <c r="E99" s="981"/>
      <c r="F99" s="981"/>
      <c r="G99" s="982"/>
      <c r="H99" s="980"/>
      <c r="I99" s="981"/>
      <c r="J99" s="981"/>
      <c r="K99" s="981"/>
      <c r="L99" s="982"/>
    </row>
    <row r="100" spans="2:12" x14ac:dyDescent="0.25">
      <c r="B100" s="980"/>
      <c r="C100" s="981"/>
      <c r="D100" s="981"/>
      <c r="E100" s="981"/>
      <c r="F100" s="981"/>
      <c r="G100" s="982"/>
      <c r="H100" s="980"/>
      <c r="I100" s="981"/>
      <c r="J100" s="981"/>
      <c r="K100" s="981"/>
      <c r="L100" s="982"/>
    </row>
    <row r="101" spans="2:12" x14ac:dyDescent="0.25">
      <c r="B101" s="980"/>
      <c r="C101" s="981"/>
      <c r="D101" s="981"/>
      <c r="E101" s="981"/>
      <c r="F101" s="981"/>
      <c r="G101" s="982"/>
      <c r="H101" s="980"/>
      <c r="I101" s="981"/>
      <c r="J101" s="981"/>
      <c r="K101" s="981"/>
      <c r="L101" s="982"/>
    </row>
    <row r="102" spans="2:12" x14ac:dyDescent="0.25">
      <c r="B102" s="980"/>
      <c r="C102" s="981"/>
      <c r="D102" s="981"/>
      <c r="E102" s="981"/>
      <c r="F102" s="981"/>
      <c r="G102" s="982"/>
      <c r="H102" s="980"/>
      <c r="I102" s="981"/>
      <c r="J102" s="981"/>
      <c r="K102" s="981"/>
      <c r="L102" s="982"/>
    </row>
    <row r="103" spans="2:12" x14ac:dyDescent="0.25">
      <c r="B103" s="980"/>
      <c r="C103" s="981"/>
      <c r="D103" s="981"/>
      <c r="E103" s="981"/>
      <c r="F103" s="981"/>
      <c r="G103" s="982"/>
      <c r="H103" s="980"/>
      <c r="I103" s="981"/>
      <c r="J103" s="981"/>
      <c r="K103" s="981"/>
      <c r="L103" s="982"/>
    </row>
    <row r="104" spans="2:12" x14ac:dyDescent="0.25">
      <c r="B104" s="980"/>
      <c r="C104" s="981"/>
      <c r="D104" s="981"/>
      <c r="E104" s="981"/>
      <c r="F104" s="981"/>
      <c r="G104" s="982"/>
      <c r="H104" s="980"/>
      <c r="I104" s="981"/>
      <c r="J104" s="981"/>
      <c r="K104" s="981"/>
      <c r="L104" s="982"/>
    </row>
    <row r="105" spans="2:12" ht="15" customHeight="1" x14ac:dyDescent="0.25">
      <c r="B105" s="1111">
        <v>20</v>
      </c>
      <c r="C105" s="1112"/>
      <c r="D105" s="1112"/>
      <c r="E105" s="1112"/>
      <c r="F105" s="1112"/>
      <c r="G105" s="1113"/>
      <c r="H105" s="1111">
        <v>21</v>
      </c>
      <c r="I105" s="1112"/>
      <c r="J105" s="1112"/>
      <c r="K105" s="1112"/>
      <c r="L105" s="1113"/>
    </row>
    <row r="106" spans="2:12" ht="15.75" thickBot="1" x14ac:dyDescent="0.3">
      <c r="B106" s="1114"/>
      <c r="C106" s="1115"/>
      <c r="D106" s="1115"/>
      <c r="E106" s="1115"/>
      <c r="F106" s="1115"/>
      <c r="G106" s="1116"/>
      <c r="H106" s="1114"/>
      <c r="I106" s="1115"/>
      <c r="J106" s="1115"/>
      <c r="K106" s="1115"/>
      <c r="L106" s="1116"/>
    </row>
    <row r="107" spans="2:12" ht="14.25" customHeight="1" x14ac:dyDescent="0.25">
      <c r="B107" s="995" t="s">
        <v>539</v>
      </c>
      <c r="C107" s="996"/>
      <c r="D107" s="996"/>
      <c r="E107" s="996"/>
      <c r="F107" s="996"/>
      <c r="G107" s="997"/>
      <c r="H107" s="995" t="s">
        <v>540</v>
      </c>
      <c r="I107" s="996"/>
      <c r="J107" s="996"/>
      <c r="K107" s="996"/>
      <c r="L107" s="997"/>
    </row>
    <row r="108" spans="2:12" ht="103.5" customHeight="1" x14ac:dyDescent="0.25">
      <c r="B108" s="980"/>
      <c r="C108" s="981"/>
      <c r="D108" s="981"/>
      <c r="E108" s="981"/>
      <c r="F108" s="981"/>
      <c r="G108" s="982"/>
      <c r="H108" s="980"/>
      <c r="I108" s="981"/>
      <c r="J108" s="981"/>
      <c r="K108" s="981"/>
      <c r="L108" s="982"/>
    </row>
    <row r="109" spans="2:12" x14ac:dyDescent="0.25">
      <c r="B109" s="980"/>
      <c r="C109" s="981"/>
      <c r="D109" s="981"/>
      <c r="E109" s="981"/>
      <c r="F109" s="981"/>
      <c r="G109" s="982"/>
      <c r="H109" s="980"/>
      <c r="I109" s="981"/>
      <c r="J109" s="981"/>
      <c r="K109" s="981"/>
      <c r="L109" s="982"/>
    </row>
    <row r="110" spans="2:12" x14ac:dyDescent="0.25">
      <c r="B110" s="980"/>
      <c r="C110" s="981"/>
      <c r="D110" s="981"/>
      <c r="E110" s="981"/>
      <c r="F110" s="981"/>
      <c r="G110" s="982"/>
      <c r="H110" s="980"/>
      <c r="I110" s="981"/>
      <c r="J110" s="981"/>
      <c r="K110" s="981"/>
      <c r="L110" s="982"/>
    </row>
    <row r="111" spans="2:12" x14ac:dyDescent="0.25">
      <c r="B111" s="980"/>
      <c r="C111" s="981"/>
      <c r="D111" s="981"/>
      <c r="E111" s="981"/>
      <c r="F111" s="981"/>
      <c r="G111" s="982"/>
      <c r="H111" s="980"/>
      <c r="I111" s="981"/>
      <c r="J111" s="981"/>
      <c r="K111" s="981"/>
      <c r="L111" s="982"/>
    </row>
    <row r="112" spans="2:12" x14ac:dyDescent="0.25">
      <c r="B112" s="980"/>
      <c r="C112" s="981"/>
      <c r="D112" s="981"/>
      <c r="E112" s="981"/>
      <c r="F112" s="981"/>
      <c r="G112" s="982"/>
      <c r="H112" s="980"/>
      <c r="I112" s="981"/>
      <c r="J112" s="981"/>
      <c r="K112" s="981"/>
      <c r="L112" s="982"/>
    </row>
    <row r="113" spans="2:12" x14ac:dyDescent="0.25">
      <c r="B113" s="980"/>
      <c r="C113" s="981"/>
      <c r="D113" s="981"/>
      <c r="E113" s="981"/>
      <c r="F113" s="981"/>
      <c r="G113" s="982"/>
      <c r="H113" s="980"/>
      <c r="I113" s="981"/>
      <c r="J113" s="981"/>
      <c r="K113" s="981"/>
      <c r="L113" s="982"/>
    </row>
    <row r="114" spans="2:12" x14ac:dyDescent="0.25">
      <c r="B114" s="980"/>
      <c r="C114" s="981"/>
      <c r="D114" s="981"/>
      <c r="E114" s="981"/>
      <c r="F114" s="981"/>
      <c r="G114" s="982"/>
      <c r="H114" s="980"/>
      <c r="I114" s="981"/>
      <c r="J114" s="981"/>
      <c r="K114" s="981"/>
      <c r="L114" s="982"/>
    </row>
    <row r="115" spans="2:12" ht="15" customHeight="1" x14ac:dyDescent="0.25">
      <c r="B115" s="1111">
        <v>22</v>
      </c>
      <c r="C115" s="1112"/>
      <c r="D115" s="1112"/>
      <c r="E115" s="1112"/>
      <c r="F115" s="1112"/>
      <c r="G115" s="1113"/>
      <c r="H115" s="1111">
        <v>23</v>
      </c>
      <c r="I115" s="1112"/>
      <c r="J115" s="1112"/>
      <c r="K115" s="1112"/>
      <c r="L115" s="1113"/>
    </row>
    <row r="116" spans="2:12" ht="15.75" thickBot="1" x14ac:dyDescent="0.3">
      <c r="B116" s="1114"/>
      <c r="C116" s="1115"/>
      <c r="D116" s="1115"/>
      <c r="E116" s="1115"/>
      <c r="F116" s="1115"/>
      <c r="G116" s="1116"/>
      <c r="H116" s="1114"/>
      <c r="I116" s="1115"/>
      <c r="J116" s="1115"/>
      <c r="K116" s="1115"/>
      <c r="L116" s="1116"/>
    </row>
    <row r="117" spans="2:12" ht="14.25" customHeight="1" x14ac:dyDescent="0.25">
      <c r="B117" s="995" t="s">
        <v>539</v>
      </c>
      <c r="C117" s="996"/>
      <c r="D117" s="996"/>
      <c r="E117" s="996"/>
      <c r="F117" s="996"/>
      <c r="G117" s="997"/>
      <c r="H117" s="995" t="s">
        <v>540</v>
      </c>
      <c r="I117" s="996"/>
      <c r="J117" s="996"/>
      <c r="K117" s="996"/>
      <c r="L117" s="997"/>
    </row>
    <row r="118" spans="2:12" ht="103.5" customHeight="1" x14ac:dyDescent="0.25">
      <c r="B118" s="980"/>
      <c r="C118" s="981"/>
      <c r="D118" s="981"/>
      <c r="E118" s="981"/>
      <c r="F118" s="981"/>
      <c r="G118" s="982"/>
      <c r="H118" s="980"/>
      <c r="I118" s="981"/>
      <c r="J118" s="981"/>
      <c r="K118" s="981"/>
      <c r="L118" s="982"/>
    </row>
    <row r="119" spans="2:12" x14ac:dyDescent="0.25">
      <c r="B119" s="980"/>
      <c r="C119" s="981"/>
      <c r="D119" s="981"/>
      <c r="E119" s="981"/>
      <c r="F119" s="981"/>
      <c r="G119" s="982"/>
      <c r="H119" s="980"/>
      <c r="I119" s="981"/>
      <c r="J119" s="981"/>
      <c r="K119" s="981"/>
      <c r="L119" s="982"/>
    </row>
    <row r="120" spans="2:12" x14ac:dyDescent="0.25">
      <c r="B120" s="980"/>
      <c r="C120" s="981"/>
      <c r="D120" s="981"/>
      <c r="E120" s="981"/>
      <c r="F120" s="981"/>
      <c r="G120" s="982"/>
      <c r="H120" s="980"/>
      <c r="I120" s="981"/>
      <c r="J120" s="981"/>
      <c r="K120" s="981"/>
      <c r="L120" s="982"/>
    </row>
    <row r="121" spans="2:12" x14ac:dyDescent="0.25">
      <c r="B121" s="980"/>
      <c r="C121" s="981"/>
      <c r="D121" s="981"/>
      <c r="E121" s="981"/>
      <c r="F121" s="981"/>
      <c r="G121" s="982"/>
      <c r="H121" s="980"/>
      <c r="I121" s="981"/>
      <c r="J121" s="981"/>
      <c r="K121" s="981"/>
      <c r="L121" s="982"/>
    </row>
    <row r="122" spans="2:12" x14ac:dyDescent="0.25">
      <c r="B122" s="980"/>
      <c r="C122" s="981"/>
      <c r="D122" s="981"/>
      <c r="E122" s="981"/>
      <c r="F122" s="981"/>
      <c r="G122" s="982"/>
      <c r="H122" s="980"/>
      <c r="I122" s="981"/>
      <c r="J122" s="981"/>
      <c r="K122" s="981"/>
      <c r="L122" s="982"/>
    </row>
    <row r="123" spans="2:12" x14ac:dyDescent="0.25">
      <c r="B123" s="980"/>
      <c r="C123" s="981"/>
      <c r="D123" s="981"/>
      <c r="E123" s="981"/>
      <c r="F123" s="981"/>
      <c r="G123" s="982"/>
      <c r="H123" s="980"/>
      <c r="I123" s="981"/>
      <c r="J123" s="981"/>
      <c r="K123" s="981"/>
      <c r="L123" s="982"/>
    </row>
    <row r="124" spans="2:12" x14ac:dyDescent="0.25">
      <c r="B124" s="980"/>
      <c r="C124" s="981"/>
      <c r="D124" s="981"/>
      <c r="E124" s="981"/>
      <c r="F124" s="981"/>
      <c r="G124" s="982"/>
      <c r="H124" s="980"/>
      <c r="I124" s="981"/>
      <c r="J124" s="981"/>
      <c r="K124" s="981"/>
      <c r="L124" s="982"/>
    </row>
    <row r="125" spans="2:12" ht="15" customHeight="1" x14ac:dyDescent="0.25">
      <c r="B125" s="1111">
        <v>24</v>
      </c>
      <c r="C125" s="1112"/>
      <c r="D125" s="1112"/>
      <c r="E125" s="1112"/>
      <c r="F125" s="1112"/>
      <c r="G125" s="1113"/>
      <c r="H125" s="1111">
        <v>25</v>
      </c>
      <c r="I125" s="1112"/>
      <c r="J125" s="1112"/>
      <c r="K125" s="1112"/>
      <c r="L125" s="1113"/>
    </row>
    <row r="126" spans="2:12" ht="15.75" thickBot="1" x14ac:dyDescent="0.3">
      <c r="B126" s="1114"/>
      <c r="C126" s="1115"/>
      <c r="D126" s="1115"/>
      <c r="E126" s="1115"/>
      <c r="F126" s="1115"/>
      <c r="G126" s="1116"/>
      <c r="H126" s="1114"/>
      <c r="I126" s="1115"/>
      <c r="J126" s="1115"/>
      <c r="K126" s="1115"/>
      <c r="L126" s="1116"/>
    </row>
    <row r="127" spans="2:12" ht="409.5" customHeight="1" thickBot="1" x14ac:dyDescent="0.3">
      <c r="B127" s="1108" t="s">
        <v>1219</v>
      </c>
      <c r="C127" s="1109"/>
      <c r="D127" s="1109"/>
      <c r="E127" s="1109"/>
      <c r="F127" s="1109"/>
      <c r="G127" s="1109"/>
      <c r="H127" s="1109"/>
      <c r="I127" s="1109"/>
      <c r="J127" s="1109"/>
      <c r="K127" s="1109"/>
      <c r="L127" s="1110"/>
    </row>
    <row r="128" spans="2:12" ht="14.25" customHeight="1" x14ac:dyDescent="0.25">
      <c r="B128" s="995"/>
      <c r="C128" s="996"/>
      <c r="D128" s="996"/>
      <c r="E128" s="996"/>
      <c r="F128" s="996"/>
      <c r="G128" s="997"/>
      <c r="H128" s="995" t="s">
        <v>540</v>
      </c>
      <c r="I128" s="996"/>
      <c r="J128" s="996"/>
      <c r="K128" s="996"/>
      <c r="L128" s="997"/>
    </row>
    <row r="129" spans="2:12" ht="103.5" customHeight="1" x14ac:dyDescent="0.25">
      <c r="B129" s="980"/>
      <c r="C129" s="981"/>
      <c r="D129" s="981"/>
      <c r="E129" s="981"/>
      <c r="F129" s="981"/>
      <c r="G129" s="982"/>
      <c r="H129" s="980"/>
      <c r="I129" s="981"/>
      <c r="J129" s="981"/>
      <c r="K129" s="981"/>
      <c r="L129" s="982"/>
    </row>
    <row r="130" spans="2:12" x14ac:dyDescent="0.25">
      <c r="B130" s="980"/>
      <c r="C130" s="981"/>
      <c r="D130" s="981"/>
      <c r="E130" s="981"/>
      <c r="F130" s="981"/>
      <c r="G130" s="982"/>
      <c r="H130" s="980"/>
      <c r="I130" s="981"/>
      <c r="J130" s="981"/>
      <c r="K130" s="981"/>
      <c r="L130" s="982"/>
    </row>
    <row r="131" spans="2:12" x14ac:dyDescent="0.25">
      <c r="B131" s="980"/>
      <c r="C131" s="981"/>
      <c r="D131" s="981"/>
      <c r="E131" s="981"/>
      <c r="F131" s="981"/>
      <c r="G131" s="982"/>
      <c r="H131" s="980"/>
      <c r="I131" s="981"/>
      <c r="J131" s="981"/>
      <c r="K131" s="981"/>
      <c r="L131" s="982"/>
    </row>
    <row r="132" spans="2:12" x14ac:dyDescent="0.25">
      <c r="B132" s="980"/>
      <c r="C132" s="981"/>
      <c r="D132" s="981"/>
      <c r="E132" s="981"/>
      <c r="F132" s="981"/>
      <c r="G132" s="982"/>
      <c r="H132" s="980"/>
      <c r="I132" s="981"/>
      <c r="J132" s="981"/>
      <c r="K132" s="981"/>
      <c r="L132" s="982"/>
    </row>
    <row r="133" spans="2:12" x14ac:dyDescent="0.25">
      <c r="B133" s="980"/>
      <c r="C133" s="981"/>
      <c r="D133" s="981"/>
      <c r="E133" s="981"/>
      <c r="F133" s="981"/>
      <c r="G133" s="982"/>
      <c r="H133" s="980"/>
      <c r="I133" s="981"/>
      <c r="J133" s="981"/>
      <c r="K133" s="981"/>
      <c r="L133" s="982"/>
    </row>
    <row r="134" spans="2:12" x14ac:dyDescent="0.25">
      <c r="B134" s="980"/>
      <c r="C134" s="981"/>
      <c r="D134" s="981"/>
      <c r="E134" s="981"/>
      <c r="F134" s="981"/>
      <c r="G134" s="982"/>
      <c r="H134" s="980"/>
      <c r="I134" s="981"/>
      <c r="J134" s="981"/>
      <c r="K134" s="981"/>
      <c r="L134" s="982"/>
    </row>
    <row r="135" spans="2:12" x14ac:dyDescent="0.25">
      <c r="B135" s="980"/>
      <c r="C135" s="981"/>
      <c r="D135" s="981"/>
      <c r="E135" s="981"/>
      <c r="F135" s="981"/>
      <c r="G135" s="982"/>
      <c r="H135" s="980"/>
      <c r="I135" s="981"/>
      <c r="J135" s="981"/>
      <c r="K135" s="981"/>
      <c r="L135" s="982"/>
    </row>
    <row r="136" spans="2:12" ht="15" customHeight="1" x14ac:dyDescent="0.25">
      <c r="B136" s="1111">
        <v>26</v>
      </c>
      <c r="C136" s="1112"/>
      <c r="D136" s="1112"/>
      <c r="E136" s="1112"/>
      <c r="F136" s="1112"/>
      <c r="G136" s="1113"/>
      <c r="H136" s="1111">
        <v>27</v>
      </c>
      <c r="I136" s="1112"/>
      <c r="J136" s="1112"/>
      <c r="K136" s="1112"/>
      <c r="L136" s="1113"/>
    </row>
    <row r="137" spans="2:12" ht="15.75" thickBot="1" x14ac:dyDescent="0.3">
      <c r="B137" s="1114"/>
      <c r="C137" s="1115"/>
      <c r="D137" s="1115"/>
      <c r="E137" s="1115"/>
      <c r="F137" s="1115"/>
      <c r="G137" s="1116"/>
      <c r="H137" s="1114"/>
      <c r="I137" s="1115"/>
      <c r="J137" s="1115"/>
      <c r="K137" s="1115"/>
      <c r="L137" s="1116"/>
    </row>
    <row r="138" spans="2:12" ht="15.75" customHeight="1" x14ac:dyDescent="0.25">
      <c r="B138" s="980"/>
      <c r="C138" s="981"/>
      <c r="D138" s="981"/>
      <c r="E138" s="981"/>
      <c r="F138" s="981"/>
      <c r="G138" s="982"/>
      <c r="H138" s="980"/>
      <c r="I138" s="981"/>
      <c r="J138" s="981"/>
      <c r="K138" s="981"/>
      <c r="L138" s="982"/>
    </row>
    <row r="139" spans="2:12" x14ac:dyDescent="0.25">
      <c r="B139" s="980"/>
      <c r="C139" s="981"/>
      <c r="D139" s="981"/>
      <c r="E139" s="981"/>
      <c r="F139" s="981"/>
      <c r="G139" s="982"/>
      <c r="H139" s="980"/>
      <c r="I139" s="981"/>
      <c r="J139" s="981"/>
      <c r="K139" s="981"/>
      <c r="L139" s="982"/>
    </row>
    <row r="140" spans="2:12" x14ac:dyDescent="0.25">
      <c r="B140" s="980"/>
      <c r="C140" s="981"/>
      <c r="D140" s="981"/>
      <c r="E140" s="981"/>
      <c r="F140" s="981"/>
      <c r="G140" s="982"/>
      <c r="H140" s="980"/>
      <c r="I140" s="981"/>
      <c r="J140" s="981"/>
      <c r="K140" s="981"/>
      <c r="L140" s="982"/>
    </row>
    <row r="141" spans="2:12" x14ac:dyDescent="0.25">
      <c r="B141" s="980"/>
      <c r="C141" s="981"/>
      <c r="D141" s="981"/>
      <c r="E141" s="981"/>
      <c r="F141" s="981"/>
      <c r="G141" s="982"/>
      <c r="H141" s="980"/>
      <c r="I141" s="981"/>
      <c r="J141" s="981"/>
      <c r="K141" s="981"/>
      <c r="L141" s="982"/>
    </row>
    <row r="142" spans="2:12" x14ac:dyDescent="0.25">
      <c r="B142" s="980"/>
      <c r="C142" s="981"/>
      <c r="D142" s="981"/>
      <c r="E142" s="981"/>
      <c r="F142" s="981"/>
      <c r="G142" s="982"/>
      <c r="H142" s="980"/>
      <c r="I142" s="981"/>
      <c r="J142" s="981"/>
      <c r="K142" s="981"/>
      <c r="L142" s="982"/>
    </row>
    <row r="143" spans="2:12" x14ac:dyDescent="0.25">
      <c r="B143" s="980"/>
      <c r="C143" s="981"/>
      <c r="D143" s="981"/>
      <c r="E143" s="981"/>
      <c r="F143" s="981"/>
      <c r="G143" s="982"/>
      <c r="H143" s="980"/>
      <c r="I143" s="981"/>
      <c r="J143" s="981"/>
      <c r="K143" s="981"/>
      <c r="L143" s="982"/>
    </row>
    <row r="144" spans="2:12" x14ac:dyDescent="0.25">
      <c r="B144" s="980"/>
      <c r="C144" s="981"/>
      <c r="D144" s="981"/>
      <c r="E144" s="981"/>
      <c r="F144" s="981"/>
      <c r="G144" s="982"/>
      <c r="H144" s="980"/>
      <c r="I144" s="981"/>
      <c r="J144" s="981"/>
      <c r="K144" s="981"/>
      <c r="L144" s="982"/>
    </row>
    <row r="145" spans="2:12" x14ac:dyDescent="0.25">
      <c r="B145" s="980"/>
      <c r="C145" s="981"/>
      <c r="D145" s="981"/>
      <c r="E145" s="981"/>
      <c r="F145" s="981"/>
      <c r="G145" s="982"/>
      <c r="H145" s="980"/>
      <c r="I145" s="981"/>
      <c r="J145" s="981"/>
      <c r="K145" s="981"/>
      <c r="L145" s="982"/>
    </row>
    <row r="146" spans="2:12" x14ac:dyDescent="0.25">
      <c r="B146" s="980"/>
      <c r="C146" s="981"/>
      <c r="D146" s="981"/>
      <c r="E146" s="981"/>
      <c r="F146" s="981"/>
      <c r="G146" s="982"/>
      <c r="H146" s="980"/>
      <c r="I146" s="981"/>
      <c r="J146" s="981"/>
      <c r="K146" s="981"/>
      <c r="L146" s="982"/>
    </row>
    <row r="147" spans="2:12" x14ac:dyDescent="0.25">
      <c r="B147" s="980"/>
      <c r="C147" s="981"/>
      <c r="D147" s="981"/>
      <c r="E147" s="981"/>
      <c r="F147" s="981"/>
      <c r="G147" s="982"/>
      <c r="H147" s="980"/>
      <c r="I147" s="981"/>
      <c r="J147" s="981"/>
      <c r="K147" s="981"/>
      <c r="L147" s="982"/>
    </row>
    <row r="148" spans="2:12" x14ac:dyDescent="0.25">
      <c r="B148" s="980"/>
      <c r="C148" s="981"/>
      <c r="D148" s="981"/>
      <c r="E148" s="981"/>
      <c r="F148" s="981"/>
      <c r="G148" s="982"/>
      <c r="H148" s="980"/>
      <c r="I148" s="981"/>
      <c r="J148" s="981"/>
      <c r="K148" s="981"/>
      <c r="L148" s="982"/>
    </row>
    <row r="149" spans="2:12" x14ac:dyDescent="0.25">
      <c r="B149" s="980"/>
      <c r="C149" s="981"/>
      <c r="D149" s="981"/>
      <c r="E149" s="981"/>
      <c r="F149" s="981"/>
      <c r="G149" s="982"/>
      <c r="H149" s="980"/>
      <c r="I149" s="981"/>
      <c r="J149" s="981"/>
      <c r="K149" s="981"/>
      <c r="L149" s="982"/>
    </row>
    <row r="150" spans="2:12" x14ac:dyDescent="0.25">
      <c r="B150" s="980"/>
      <c r="C150" s="981"/>
      <c r="D150" s="981"/>
      <c r="E150" s="981"/>
      <c r="F150" s="981"/>
      <c r="G150" s="982"/>
      <c r="H150" s="980"/>
      <c r="I150" s="981"/>
      <c r="J150" s="981"/>
      <c r="K150" s="981"/>
      <c r="L150" s="982"/>
    </row>
    <row r="151" spans="2:12" x14ac:dyDescent="0.25">
      <c r="B151" s="980"/>
      <c r="C151" s="981"/>
      <c r="D151" s="981"/>
      <c r="E151" s="981"/>
      <c r="F151" s="981"/>
      <c r="G151" s="982"/>
      <c r="H151" s="980"/>
      <c r="I151" s="981"/>
      <c r="J151" s="981"/>
      <c r="K151" s="981"/>
      <c r="L151" s="982"/>
    </row>
    <row r="152" spans="2:12" x14ac:dyDescent="0.25">
      <c r="B152" s="1118">
        <v>28</v>
      </c>
      <c r="C152" s="1119"/>
      <c r="D152" s="1119"/>
      <c r="E152" s="1119"/>
      <c r="F152" s="1119"/>
      <c r="G152" s="1120"/>
      <c r="H152" s="1111"/>
      <c r="I152" s="1112"/>
      <c r="J152" s="1112"/>
      <c r="K152" s="1112"/>
      <c r="L152" s="1113"/>
    </row>
    <row r="153" spans="2:12" ht="18" customHeight="1" thickBot="1" x14ac:dyDescent="0.3">
      <c r="B153" s="1121"/>
      <c r="C153" s="1122"/>
      <c r="D153" s="1122"/>
      <c r="E153" s="1122"/>
      <c r="F153" s="1122"/>
      <c r="G153" s="1123"/>
      <c r="H153" s="1114"/>
      <c r="I153" s="1115"/>
      <c r="J153" s="1115"/>
      <c r="K153" s="1115"/>
      <c r="L153" s="1116"/>
    </row>
    <row r="154" spans="2:12" ht="60" customHeight="1" thickBot="1" x14ac:dyDescent="0.3">
      <c r="B154" s="1117" t="s">
        <v>1220</v>
      </c>
      <c r="C154" s="1109"/>
      <c r="D154" s="1109"/>
      <c r="E154" s="1109"/>
      <c r="F154" s="1109"/>
      <c r="G154" s="1109"/>
      <c r="H154" s="1109"/>
      <c r="I154" s="1109"/>
      <c r="J154" s="1109"/>
      <c r="K154" s="1109"/>
      <c r="L154" s="1110"/>
    </row>
    <row r="155" spans="2:12" ht="15.75" customHeight="1" x14ac:dyDescent="0.25">
      <c r="B155" s="980" t="s">
        <v>537</v>
      </c>
      <c r="C155" s="981"/>
      <c r="D155" s="981"/>
      <c r="E155" s="981"/>
      <c r="F155" s="981"/>
      <c r="G155" s="982"/>
      <c r="H155" s="980" t="s">
        <v>538</v>
      </c>
      <c r="I155" s="981"/>
      <c r="J155" s="981"/>
      <c r="K155" s="981"/>
      <c r="L155" s="982"/>
    </row>
    <row r="156" spans="2:12" x14ac:dyDescent="0.25">
      <c r="B156" s="980"/>
      <c r="C156" s="981"/>
      <c r="D156" s="981"/>
      <c r="E156" s="981"/>
      <c r="F156" s="981"/>
      <c r="G156" s="982"/>
      <c r="H156" s="980"/>
      <c r="I156" s="981"/>
      <c r="J156" s="981"/>
      <c r="K156" s="981"/>
      <c r="L156" s="982"/>
    </row>
    <row r="157" spans="2:12" x14ac:dyDescent="0.25">
      <c r="B157" s="980"/>
      <c r="C157" s="981"/>
      <c r="D157" s="981"/>
      <c r="E157" s="981"/>
      <c r="F157" s="981"/>
      <c r="G157" s="982"/>
      <c r="H157" s="980"/>
      <c r="I157" s="981"/>
      <c r="J157" s="981"/>
      <c r="K157" s="981"/>
      <c r="L157" s="982"/>
    </row>
    <row r="158" spans="2:12" x14ac:dyDescent="0.25">
      <c r="B158" s="980"/>
      <c r="C158" s="981"/>
      <c r="D158" s="981"/>
      <c r="E158" s="981"/>
      <c r="F158" s="981"/>
      <c r="G158" s="982"/>
      <c r="H158" s="980"/>
      <c r="I158" s="981"/>
      <c r="J158" s="981"/>
      <c r="K158" s="981"/>
      <c r="L158" s="982"/>
    </row>
    <row r="159" spans="2:12" x14ac:dyDescent="0.25">
      <c r="B159" s="980"/>
      <c r="C159" s="981"/>
      <c r="D159" s="981"/>
      <c r="E159" s="981"/>
      <c r="F159" s="981"/>
      <c r="G159" s="982"/>
      <c r="H159" s="980"/>
      <c r="I159" s="981"/>
      <c r="J159" s="981"/>
      <c r="K159" s="981"/>
      <c r="L159" s="982"/>
    </row>
    <row r="160" spans="2:12" x14ac:dyDescent="0.25">
      <c r="B160" s="980"/>
      <c r="C160" s="981"/>
      <c r="D160" s="981"/>
      <c r="E160" s="981"/>
      <c r="F160" s="981"/>
      <c r="G160" s="982"/>
      <c r="H160" s="980"/>
      <c r="I160" s="981"/>
      <c r="J160" s="981"/>
      <c r="K160" s="981"/>
      <c r="L160" s="982"/>
    </row>
    <row r="161" spans="2:12" x14ac:dyDescent="0.25">
      <c r="B161" s="980"/>
      <c r="C161" s="981"/>
      <c r="D161" s="981"/>
      <c r="E161" s="981"/>
      <c r="F161" s="981"/>
      <c r="G161" s="982"/>
      <c r="H161" s="980"/>
      <c r="I161" s="981"/>
      <c r="J161" s="981"/>
      <c r="K161" s="981"/>
      <c r="L161" s="982"/>
    </row>
    <row r="162" spans="2:12" x14ac:dyDescent="0.25">
      <c r="B162" s="980"/>
      <c r="C162" s="981"/>
      <c r="D162" s="981"/>
      <c r="E162" s="981"/>
      <c r="F162" s="981"/>
      <c r="G162" s="982"/>
      <c r="H162" s="980"/>
      <c r="I162" s="981"/>
      <c r="J162" s="981"/>
      <c r="K162" s="981"/>
      <c r="L162" s="982"/>
    </row>
    <row r="163" spans="2:12" x14ac:dyDescent="0.25">
      <c r="B163" s="980"/>
      <c r="C163" s="981"/>
      <c r="D163" s="981"/>
      <c r="E163" s="981"/>
      <c r="F163" s="981"/>
      <c r="G163" s="982"/>
      <c r="H163" s="980"/>
      <c r="I163" s="981"/>
      <c r="J163" s="981"/>
      <c r="K163" s="981"/>
      <c r="L163" s="982"/>
    </row>
    <row r="164" spans="2:12" x14ac:dyDescent="0.25">
      <c r="B164" s="980"/>
      <c r="C164" s="981"/>
      <c r="D164" s="981"/>
      <c r="E164" s="981"/>
      <c r="F164" s="981"/>
      <c r="G164" s="982"/>
      <c r="H164" s="980"/>
      <c r="I164" s="981"/>
      <c r="J164" s="981"/>
      <c r="K164" s="981"/>
      <c r="L164" s="982"/>
    </row>
    <row r="165" spans="2:12" x14ac:dyDescent="0.25">
      <c r="B165" s="980"/>
      <c r="C165" s="981"/>
      <c r="D165" s="981"/>
      <c r="E165" s="981"/>
      <c r="F165" s="981"/>
      <c r="G165" s="982"/>
      <c r="H165" s="980"/>
      <c r="I165" s="981"/>
      <c r="J165" s="981"/>
      <c r="K165" s="981"/>
      <c r="L165" s="982"/>
    </row>
    <row r="166" spans="2:12" x14ac:dyDescent="0.25">
      <c r="B166" s="980"/>
      <c r="C166" s="981"/>
      <c r="D166" s="981"/>
      <c r="E166" s="981"/>
      <c r="F166" s="981"/>
      <c r="G166" s="982"/>
      <c r="H166" s="980"/>
      <c r="I166" s="981"/>
      <c r="J166" s="981"/>
      <c r="K166" s="981"/>
      <c r="L166" s="982"/>
    </row>
    <row r="167" spans="2:12" x14ac:dyDescent="0.25">
      <c r="B167" s="980"/>
      <c r="C167" s="981"/>
      <c r="D167" s="981"/>
      <c r="E167" s="981"/>
      <c r="F167" s="981"/>
      <c r="G167" s="982"/>
      <c r="H167" s="980"/>
      <c r="I167" s="981"/>
      <c r="J167" s="981"/>
      <c r="K167" s="981"/>
      <c r="L167" s="982"/>
    </row>
    <row r="168" spans="2:12" x14ac:dyDescent="0.25">
      <c r="B168" s="980"/>
      <c r="C168" s="981"/>
      <c r="D168" s="981"/>
      <c r="E168" s="981"/>
      <c r="F168" s="981"/>
      <c r="G168" s="982"/>
      <c r="H168" s="980"/>
      <c r="I168" s="981"/>
      <c r="J168" s="981"/>
      <c r="K168" s="981"/>
      <c r="L168" s="982"/>
    </row>
    <row r="169" spans="2:12" x14ac:dyDescent="0.25">
      <c r="B169" s="1118">
        <v>29</v>
      </c>
      <c r="C169" s="1119"/>
      <c r="D169" s="1119"/>
      <c r="E169" s="1119"/>
      <c r="F169" s="1119"/>
      <c r="G169" s="1120"/>
      <c r="H169" s="1111">
        <v>30</v>
      </c>
      <c r="I169" s="1112"/>
      <c r="J169" s="1112"/>
      <c r="K169" s="1112"/>
      <c r="L169" s="1113"/>
    </row>
    <row r="170" spans="2:12" ht="18" customHeight="1" thickBot="1" x14ac:dyDescent="0.3">
      <c r="B170" s="1121"/>
      <c r="C170" s="1122"/>
      <c r="D170" s="1122"/>
      <c r="E170" s="1122"/>
      <c r="F170" s="1122"/>
      <c r="G170" s="1123"/>
      <c r="H170" s="1114"/>
      <c r="I170" s="1115"/>
      <c r="J170" s="1115"/>
      <c r="K170" s="1115"/>
      <c r="L170" s="1116"/>
    </row>
    <row r="171" spans="2:12" ht="15" customHeight="1" x14ac:dyDescent="0.25">
      <c r="B171" s="980" t="s">
        <v>537</v>
      </c>
      <c r="C171" s="981"/>
      <c r="D171" s="981"/>
      <c r="E171" s="981"/>
      <c r="F171" s="981"/>
      <c r="G171" s="982"/>
      <c r="H171" s="980" t="s">
        <v>538</v>
      </c>
      <c r="I171" s="981"/>
      <c r="J171" s="981"/>
      <c r="K171" s="981"/>
      <c r="L171" s="982"/>
    </row>
    <row r="172" spans="2:12" ht="15" customHeight="1" x14ac:dyDescent="0.25">
      <c r="B172" s="980"/>
      <c r="C172" s="981"/>
      <c r="D172" s="981"/>
      <c r="E172" s="981"/>
      <c r="F172" s="981"/>
      <c r="G172" s="982"/>
      <c r="H172" s="980"/>
      <c r="I172" s="981"/>
      <c r="J172" s="981"/>
      <c r="K172" s="981"/>
      <c r="L172" s="982"/>
    </row>
    <row r="173" spans="2:12" ht="15" customHeight="1" x14ac:dyDescent="0.25">
      <c r="B173" s="980"/>
      <c r="C173" s="981"/>
      <c r="D173" s="981"/>
      <c r="E173" s="981"/>
      <c r="F173" s="981"/>
      <c r="G173" s="982"/>
      <c r="H173" s="980"/>
      <c r="I173" s="981"/>
      <c r="J173" s="981"/>
      <c r="K173" s="981"/>
      <c r="L173" s="982"/>
    </row>
    <row r="174" spans="2:12" ht="15" customHeight="1" x14ac:dyDescent="0.25">
      <c r="B174" s="980"/>
      <c r="C174" s="981"/>
      <c r="D174" s="981"/>
      <c r="E174" s="981"/>
      <c r="F174" s="981"/>
      <c r="G174" s="982"/>
      <c r="H174" s="980"/>
      <c r="I174" s="981"/>
      <c r="J174" s="981"/>
      <c r="K174" s="981"/>
      <c r="L174" s="982"/>
    </row>
    <row r="175" spans="2:12" ht="15" customHeight="1" x14ac:dyDescent="0.25">
      <c r="B175" s="980"/>
      <c r="C175" s="981"/>
      <c r="D175" s="981"/>
      <c r="E175" s="981"/>
      <c r="F175" s="981"/>
      <c r="G175" s="982"/>
      <c r="H175" s="980"/>
      <c r="I175" s="981"/>
      <c r="J175" s="981"/>
      <c r="K175" s="981"/>
      <c r="L175" s="982"/>
    </row>
    <row r="176" spans="2:12" ht="15" customHeight="1" x14ac:dyDescent="0.25">
      <c r="B176" s="980"/>
      <c r="C176" s="981"/>
      <c r="D176" s="981"/>
      <c r="E176" s="981"/>
      <c r="F176" s="981"/>
      <c r="G176" s="982"/>
      <c r="H176" s="980"/>
      <c r="I176" s="981"/>
      <c r="J176" s="981"/>
      <c r="K176" s="981"/>
      <c r="L176" s="982"/>
    </row>
    <row r="177" spans="2:12" ht="15" customHeight="1" x14ac:dyDescent="0.25">
      <c r="B177" s="980"/>
      <c r="C177" s="981"/>
      <c r="D177" s="981"/>
      <c r="E177" s="981"/>
      <c r="F177" s="981"/>
      <c r="G177" s="982"/>
      <c r="H177" s="980"/>
      <c r="I177" s="981"/>
      <c r="J177" s="981"/>
      <c r="K177" s="981"/>
      <c r="L177" s="982"/>
    </row>
    <row r="178" spans="2:12" ht="15" customHeight="1" x14ac:dyDescent="0.25">
      <c r="B178" s="980"/>
      <c r="C178" s="981"/>
      <c r="D178" s="981"/>
      <c r="E178" s="981"/>
      <c r="F178" s="981"/>
      <c r="G178" s="982"/>
      <c r="H178" s="980"/>
      <c r="I178" s="981"/>
      <c r="J178" s="981"/>
      <c r="K178" s="981"/>
      <c r="L178" s="982"/>
    </row>
    <row r="179" spans="2:12" ht="15" customHeight="1" x14ac:dyDescent="0.25">
      <c r="B179" s="980"/>
      <c r="C179" s="981"/>
      <c r="D179" s="981"/>
      <c r="E179" s="981"/>
      <c r="F179" s="981"/>
      <c r="G179" s="982"/>
      <c r="H179" s="980"/>
      <c r="I179" s="981"/>
      <c r="J179" s="981"/>
      <c r="K179" s="981"/>
      <c r="L179" s="982"/>
    </row>
    <row r="180" spans="2:12" ht="15" customHeight="1" x14ac:dyDescent="0.25">
      <c r="B180" s="980"/>
      <c r="C180" s="981"/>
      <c r="D180" s="981"/>
      <c r="E180" s="981"/>
      <c r="F180" s="981"/>
      <c r="G180" s="982"/>
      <c r="H180" s="980"/>
      <c r="I180" s="981"/>
      <c r="J180" s="981"/>
      <c r="K180" s="981"/>
      <c r="L180" s="982"/>
    </row>
    <row r="181" spans="2:12" ht="15" customHeight="1" x14ac:dyDescent="0.25">
      <c r="B181" s="980"/>
      <c r="C181" s="981"/>
      <c r="D181" s="981"/>
      <c r="E181" s="981"/>
      <c r="F181" s="981"/>
      <c r="G181" s="982"/>
      <c r="H181" s="980"/>
      <c r="I181" s="981"/>
      <c r="J181" s="981"/>
      <c r="K181" s="981"/>
      <c r="L181" s="982"/>
    </row>
    <row r="182" spans="2:12" ht="15" customHeight="1" x14ac:dyDescent="0.25">
      <c r="B182" s="980"/>
      <c r="C182" s="981"/>
      <c r="D182" s="981"/>
      <c r="E182" s="981"/>
      <c r="F182" s="981"/>
      <c r="G182" s="982"/>
      <c r="H182" s="980"/>
      <c r="I182" s="981"/>
      <c r="J182" s="981"/>
      <c r="K182" s="981"/>
      <c r="L182" s="982"/>
    </row>
    <row r="183" spans="2:12" x14ac:dyDescent="0.25">
      <c r="B183" s="980"/>
      <c r="C183" s="981"/>
      <c r="D183" s="981"/>
      <c r="E183" s="981"/>
      <c r="F183" s="981"/>
      <c r="G183" s="982"/>
      <c r="H183" s="980"/>
      <c r="I183" s="981"/>
      <c r="J183" s="981"/>
      <c r="K183" s="981"/>
      <c r="L183" s="982"/>
    </row>
    <row r="184" spans="2:12" ht="18" customHeight="1" x14ac:dyDescent="0.25">
      <c r="B184" s="980"/>
      <c r="C184" s="981"/>
      <c r="D184" s="981"/>
      <c r="E184" s="981"/>
      <c r="F184" s="981"/>
      <c r="G184" s="982"/>
      <c r="H184" s="980"/>
      <c r="I184" s="981"/>
      <c r="J184" s="981"/>
      <c r="K184" s="981"/>
      <c r="L184" s="982"/>
    </row>
    <row r="185" spans="2:12" ht="15.75" customHeight="1" x14ac:dyDescent="0.25">
      <c r="B185" s="1118">
        <v>31</v>
      </c>
      <c r="C185" s="1119"/>
      <c r="D185" s="1119"/>
      <c r="E185" s="1119"/>
      <c r="F185" s="1119"/>
      <c r="G185" s="1120"/>
      <c r="H185" s="1111">
        <v>32</v>
      </c>
      <c r="I185" s="1112"/>
      <c r="J185" s="1112"/>
      <c r="K185" s="1112"/>
      <c r="L185" s="1113"/>
    </row>
    <row r="186" spans="2:12" ht="15.75" thickBot="1" x14ac:dyDescent="0.3">
      <c r="B186" s="1121"/>
      <c r="C186" s="1122"/>
      <c r="D186" s="1122"/>
      <c r="E186" s="1122"/>
      <c r="F186" s="1122"/>
      <c r="G186" s="1123"/>
      <c r="H186" s="1114"/>
      <c r="I186" s="1115"/>
      <c r="J186" s="1115"/>
      <c r="K186" s="1115"/>
      <c r="L186" s="1116"/>
    </row>
    <row r="187" spans="2:12" ht="15" customHeight="1" x14ac:dyDescent="0.25">
      <c r="B187" s="980" t="s">
        <v>537</v>
      </c>
      <c r="C187" s="981"/>
      <c r="D187" s="981"/>
      <c r="E187" s="981"/>
      <c r="F187" s="981"/>
      <c r="G187" s="982"/>
      <c r="H187" s="980" t="s">
        <v>538</v>
      </c>
      <c r="I187" s="981"/>
      <c r="J187" s="981"/>
      <c r="K187" s="981"/>
      <c r="L187" s="982"/>
    </row>
    <row r="188" spans="2:12" ht="15" customHeight="1" x14ac:dyDescent="0.25">
      <c r="B188" s="980"/>
      <c r="C188" s="981"/>
      <c r="D188" s="981"/>
      <c r="E188" s="981"/>
      <c r="F188" s="981"/>
      <c r="G188" s="982"/>
      <c r="H188" s="980"/>
      <c r="I188" s="981"/>
      <c r="J188" s="981"/>
      <c r="K188" s="981"/>
      <c r="L188" s="982"/>
    </row>
    <row r="189" spans="2:12" ht="15" customHeight="1" x14ac:dyDescent="0.25">
      <c r="B189" s="980"/>
      <c r="C189" s="981"/>
      <c r="D189" s="981"/>
      <c r="E189" s="981"/>
      <c r="F189" s="981"/>
      <c r="G189" s="982"/>
      <c r="H189" s="980"/>
      <c r="I189" s="981"/>
      <c r="J189" s="981"/>
      <c r="K189" s="981"/>
      <c r="L189" s="982"/>
    </row>
    <row r="190" spans="2:12" ht="15" customHeight="1" x14ac:dyDescent="0.25">
      <c r="B190" s="980"/>
      <c r="C190" s="981"/>
      <c r="D190" s="981"/>
      <c r="E190" s="981"/>
      <c r="F190" s="981"/>
      <c r="G190" s="982"/>
      <c r="H190" s="980"/>
      <c r="I190" s="981"/>
      <c r="J190" s="981"/>
      <c r="K190" s="981"/>
      <c r="L190" s="982"/>
    </row>
    <row r="191" spans="2:12" ht="15" customHeight="1" x14ac:dyDescent="0.25">
      <c r="B191" s="980"/>
      <c r="C191" s="981"/>
      <c r="D191" s="981"/>
      <c r="E191" s="981"/>
      <c r="F191" s="981"/>
      <c r="G191" s="982"/>
      <c r="H191" s="980"/>
      <c r="I191" s="981"/>
      <c r="J191" s="981"/>
      <c r="K191" s="981"/>
      <c r="L191" s="982"/>
    </row>
    <row r="192" spans="2:12" ht="15" customHeight="1" x14ac:dyDescent="0.25">
      <c r="B192" s="980"/>
      <c r="C192" s="981"/>
      <c r="D192" s="981"/>
      <c r="E192" s="981"/>
      <c r="F192" s="981"/>
      <c r="G192" s="982"/>
      <c r="H192" s="980"/>
      <c r="I192" s="981"/>
      <c r="J192" s="981"/>
      <c r="K192" s="981"/>
      <c r="L192" s="982"/>
    </row>
    <row r="193" spans="2:12" ht="15" customHeight="1" x14ac:dyDescent="0.25">
      <c r="B193" s="980"/>
      <c r="C193" s="981"/>
      <c r="D193" s="981"/>
      <c r="E193" s="981"/>
      <c r="F193" s="981"/>
      <c r="G193" s="982"/>
      <c r="H193" s="980"/>
      <c r="I193" s="981"/>
      <c r="J193" s="981"/>
      <c r="K193" s="981"/>
      <c r="L193" s="982"/>
    </row>
    <row r="194" spans="2:12" ht="15" customHeight="1" x14ac:dyDescent="0.25">
      <c r="B194" s="980"/>
      <c r="C194" s="981"/>
      <c r="D194" s="981"/>
      <c r="E194" s="981"/>
      <c r="F194" s="981"/>
      <c r="G194" s="982"/>
      <c r="H194" s="980"/>
      <c r="I194" s="981"/>
      <c r="J194" s="981"/>
      <c r="K194" s="981"/>
      <c r="L194" s="982"/>
    </row>
    <row r="195" spans="2:12" ht="15" customHeight="1" x14ac:dyDescent="0.25">
      <c r="B195" s="980"/>
      <c r="C195" s="981"/>
      <c r="D195" s="981"/>
      <c r="E195" s="981"/>
      <c r="F195" s="981"/>
      <c r="G195" s="982"/>
      <c r="H195" s="980"/>
      <c r="I195" s="981"/>
      <c r="J195" s="981"/>
      <c r="K195" s="981"/>
      <c r="L195" s="982"/>
    </row>
    <row r="196" spans="2:12" ht="15" customHeight="1" x14ac:dyDescent="0.25">
      <c r="B196" s="980"/>
      <c r="C196" s="981"/>
      <c r="D196" s="981"/>
      <c r="E196" s="981"/>
      <c r="F196" s="981"/>
      <c r="G196" s="982"/>
      <c r="H196" s="980"/>
      <c r="I196" s="981"/>
      <c r="J196" s="981"/>
      <c r="K196" s="981"/>
      <c r="L196" s="982"/>
    </row>
    <row r="197" spans="2:12" ht="15" customHeight="1" x14ac:dyDescent="0.25">
      <c r="B197" s="980"/>
      <c r="C197" s="981"/>
      <c r="D197" s="981"/>
      <c r="E197" s="981"/>
      <c r="F197" s="981"/>
      <c r="G197" s="982"/>
      <c r="H197" s="980"/>
      <c r="I197" s="981"/>
      <c r="J197" s="981"/>
      <c r="K197" s="981"/>
      <c r="L197" s="982"/>
    </row>
    <row r="198" spans="2:12" ht="15" customHeight="1" x14ac:dyDescent="0.25">
      <c r="B198" s="980"/>
      <c r="C198" s="981"/>
      <c r="D198" s="981"/>
      <c r="E198" s="981"/>
      <c r="F198" s="981"/>
      <c r="G198" s="982"/>
      <c r="H198" s="980"/>
      <c r="I198" s="981"/>
      <c r="J198" s="981"/>
      <c r="K198" s="981"/>
      <c r="L198" s="982"/>
    </row>
    <row r="199" spans="2:12" x14ac:dyDescent="0.25">
      <c r="B199" s="980"/>
      <c r="C199" s="981"/>
      <c r="D199" s="981"/>
      <c r="E199" s="981"/>
      <c r="F199" s="981"/>
      <c r="G199" s="982"/>
      <c r="H199" s="980"/>
      <c r="I199" s="981"/>
      <c r="J199" s="981"/>
      <c r="K199" s="981"/>
      <c r="L199" s="982"/>
    </row>
    <row r="200" spans="2:12" ht="18" customHeight="1" x14ac:dyDescent="0.25">
      <c r="B200" s="980"/>
      <c r="C200" s="981"/>
      <c r="D200" s="981"/>
      <c r="E200" s="981"/>
      <c r="F200" s="981"/>
      <c r="G200" s="982"/>
      <c r="H200" s="980"/>
      <c r="I200" s="981"/>
      <c r="J200" s="981"/>
      <c r="K200" s="981"/>
      <c r="L200" s="982"/>
    </row>
    <row r="201" spans="2:12" ht="15.75" customHeight="1" x14ac:dyDescent="0.25">
      <c r="B201" s="1118">
        <v>33</v>
      </c>
      <c r="C201" s="1119"/>
      <c r="D201" s="1119"/>
      <c r="E201" s="1119"/>
      <c r="F201" s="1119"/>
      <c r="G201" s="1120"/>
      <c r="H201" s="1111">
        <v>34</v>
      </c>
      <c r="I201" s="1112"/>
      <c r="J201" s="1112"/>
      <c r="K201" s="1112"/>
      <c r="L201" s="1113"/>
    </row>
    <row r="202" spans="2:12" ht="15.75" thickBot="1" x14ac:dyDescent="0.3">
      <c r="B202" s="1121"/>
      <c r="C202" s="1122"/>
      <c r="D202" s="1122"/>
      <c r="E202" s="1122"/>
      <c r="F202" s="1122"/>
      <c r="G202" s="1123"/>
      <c r="H202" s="1114"/>
      <c r="I202" s="1115"/>
      <c r="J202" s="1115"/>
      <c r="K202" s="1115"/>
      <c r="L202" s="1116"/>
    </row>
    <row r="203" spans="2:12" ht="15" customHeight="1" x14ac:dyDescent="0.25">
      <c r="B203" s="980" t="s">
        <v>537</v>
      </c>
      <c r="C203" s="981"/>
      <c r="D203" s="981"/>
      <c r="E203" s="981"/>
      <c r="F203" s="981"/>
      <c r="G203" s="982"/>
      <c r="H203" s="980" t="s">
        <v>538</v>
      </c>
      <c r="I203" s="981"/>
      <c r="J203" s="981"/>
      <c r="K203" s="981"/>
      <c r="L203" s="982"/>
    </row>
    <row r="204" spans="2:12" ht="15" customHeight="1" x14ac:dyDescent="0.25">
      <c r="B204" s="980"/>
      <c r="C204" s="981"/>
      <c r="D204" s="981"/>
      <c r="E204" s="981"/>
      <c r="F204" s="981"/>
      <c r="G204" s="982"/>
      <c r="H204" s="980"/>
      <c r="I204" s="981"/>
      <c r="J204" s="981"/>
      <c r="K204" s="981"/>
      <c r="L204" s="982"/>
    </row>
    <row r="205" spans="2:12" ht="15" customHeight="1" x14ac:dyDescent="0.25">
      <c r="B205" s="980"/>
      <c r="C205" s="981"/>
      <c r="D205" s="981"/>
      <c r="E205" s="981"/>
      <c r="F205" s="981"/>
      <c r="G205" s="982"/>
      <c r="H205" s="980"/>
      <c r="I205" s="981"/>
      <c r="J205" s="981"/>
      <c r="K205" s="981"/>
      <c r="L205" s="982"/>
    </row>
    <row r="206" spans="2:12" ht="15" customHeight="1" x14ac:dyDescent="0.25">
      <c r="B206" s="980"/>
      <c r="C206" s="981"/>
      <c r="D206" s="981"/>
      <c r="E206" s="981"/>
      <c r="F206" s="981"/>
      <c r="G206" s="982"/>
      <c r="H206" s="980"/>
      <c r="I206" s="981"/>
      <c r="J206" s="981"/>
      <c r="K206" s="981"/>
      <c r="L206" s="982"/>
    </row>
    <row r="207" spans="2:12" ht="15" customHeight="1" x14ac:dyDescent="0.25">
      <c r="B207" s="980"/>
      <c r="C207" s="981"/>
      <c r="D207" s="981"/>
      <c r="E207" s="981"/>
      <c r="F207" s="981"/>
      <c r="G207" s="982"/>
      <c r="H207" s="980"/>
      <c r="I207" s="981"/>
      <c r="J207" s="981"/>
      <c r="K207" s="981"/>
      <c r="L207" s="982"/>
    </row>
    <row r="208" spans="2:12" ht="15" customHeight="1" x14ac:dyDescent="0.25">
      <c r="B208" s="980"/>
      <c r="C208" s="981"/>
      <c r="D208" s="981"/>
      <c r="E208" s="981"/>
      <c r="F208" s="981"/>
      <c r="G208" s="982"/>
      <c r="H208" s="980"/>
      <c r="I208" s="981"/>
      <c r="J208" s="981"/>
      <c r="K208" s="981"/>
      <c r="L208" s="982"/>
    </row>
    <row r="209" spans="2:12" ht="15" customHeight="1" x14ac:dyDescent="0.25">
      <c r="B209" s="980"/>
      <c r="C209" s="981"/>
      <c r="D209" s="981"/>
      <c r="E209" s="981"/>
      <c r="F209" s="981"/>
      <c r="G209" s="982"/>
      <c r="H209" s="980"/>
      <c r="I209" s="981"/>
      <c r="J209" s="981"/>
      <c r="K209" s="981"/>
      <c r="L209" s="982"/>
    </row>
    <row r="210" spans="2:12" ht="15" customHeight="1" x14ac:dyDescent="0.25">
      <c r="B210" s="980"/>
      <c r="C210" s="981"/>
      <c r="D210" s="981"/>
      <c r="E210" s="981"/>
      <c r="F210" s="981"/>
      <c r="G210" s="982"/>
      <c r="H210" s="980"/>
      <c r="I210" s="981"/>
      <c r="J210" s="981"/>
      <c r="K210" s="981"/>
      <c r="L210" s="982"/>
    </row>
    <row r="211" spans="2:12" ht="15" customHeight="1" x14ac:dyDescent="0.25">
      <c r="B211" s="980"/>
      <c r="C211" s="981"/>
      <c r="D211" s="981"/>
      <c r="E211" s="981"/>
      <c r="F211" s="981"/>
      <c r="G211" s="982"/>
      <c r="H211" s="980"/>
      <c r="I211" s="981"/>
      <c r="J211" s="981"/>
      <c r="K211" s="981"/>
      <c r="L211" s="982"/>
    </row>
    <row r="212" spans="2:12" ht="15" customHeight="1" x14ac:dyDescent="0.25">
      <c r="B212" s="980"/>
      <c r="C212" s="981"/>
      <c r="D212" s="981"/>
      <c r="E212" s="981"/>
      <c r="F212" s="981"/>
      <c r="G212" s="982"/>
      <c r="H212" s="980"/>
      <c r="I212" s="981"/>
      <c r="J212" s="981"/>
      <c r="K212" s="981"/>
      <c r="L212" s="982"/>
    </row>
    <row r="213" spans="2:12" ht="15" customHeight="1" x14ac:dyDescent="0.25">
      <c r="B213" s="980"/>
      <c r="C213" s="981"/>
      <c r="D213" s="981"/>
      <c r="E213" s="981"/>
      <c r="F213" s="981"/>
      <c r="G213" s="982"/>
      <c r="H213" s="980"/>
      <c r="I213" s="981"/>
      <c r="J213" s="981"/>
      <c r="K213" s="981"/>
      <c r="L213" s="982"/>
    </row>
    <row r="214" spans="2:12" ht="15" customHeight="1" x14ac:dyDescent="0.25">
      <c r="B214" s="980"/>
      <c r="C214" s="981"/>
      <c r="D214" s="981"/>
      <c r="E214" s="981"/>
      <c r="F214" s="981"/>
      <c r="G214" s="982"/>
      <c r="H214" s="980"/>
      <c r="I214" s="981"/>
      <c r="J214" s="981"/>
      <c r="K214" s="981"/>
      <c r="L214" s="982"/>
    </row>
    <row r="215" spans="2:12" x14ac:dyDescent="0.25">
      <c r="B215" s="980"/>
      <c r="C215" s="981"/>
      <c r="D215" s="981"/>
      <c r="E215" s="981"/>
      <c r="F215" s="981"/>
      <c r="G215" s="982"/>
      <c r="H215" s="980"/>
      <c r="I215" s="981"/>
      <c r="J215" s="981"/>
      <c r="K215" s="981"/>
      <c r="L215" s="982"/>
    </row>
    <row r="216" spans="2:12" ht="18" customHeight="1" x14ac:dyDescent="0.25">
      <c r="B216" s="980"/>
      <c r="C216" s="981"/>
      <c r="D216" s="981"/>
      <c r="E216" s="981"/>
      <c r="F216" s="981"/>
      <c r="G216" s="982"/>
      <c r="H216" s="980"/>
      <c r="I216" s="981"/>
      <c r="J216" s="981"/>
      <c r="K216" s="981"/>
      <c r="L216" s="982"/>
    </row>
    <row r="217" spans="2:12" ht="15.75" customHeight="1" x14ac:dyDescent="0.25">
      <c r="B217" s="1118">
        <v>35</v>
      </c>
      <c r="C217" s="1119"/>
      <c r="D217" s="1119"/>
      <c r="E217" s="1119"/>
      <c r="F217" s="1119"/>
      <c r="G217" s="1120"/>
      <c r="H217" s="1111">
        <v>36</v>
      </c>
      <c r="I217" s="1112"/>
      <c r="J217" s="1112"/>
      <c r="K217" s="1112"/>
      <c r="L217" s="1113"/>
    </row>
    <row r="218" spans="2:12" ht="15.75" thickBot="1" x14ac:dyDescent="0.3">
      <c r="B218" s="1121"/>
      <c r="C218" s="1122"/>
      <c r="D218" s="1122"/>
      <c r="E218" s="1122"/>
      <c r="F218" s="1122"/>
      <c r="G218" s="1123"/>
      <c r="H218" s="1114"/>
      <c r="I218" s="1115"/>
      <c r="J218" s="1115"/>
      <c r="K218" s="1115"/>
      <c r="L218" s="1116"/>
    </row>
    <row r="219" spans="2:12" ht="66.75" customHeight="1" thickBot="1" x14ac:dyDescent="0.3">
      <c r="B219" s="1108" t="s">
        <v>1221</v>
      </c>
      <c r="C219" s="1109"/>
      <c r="D219" s="1109"/>
      <c r="E219" s="1109"/>
      <c r="F219" s="1109"/>
      <c r="G219" s="1109"/>
      <c r="H219" s="1109"/>
      <c r="I219" s="1109"/>
      <c r="J219" s="1109"/>
      <c r="K219" s="1109"/>
      <c r="L219" s="1110"/>
    </row>
    <row r="220" spans="2:12" ht="15.75" customHeight="1" x14ac:dyDescent="0.25">
      <c r="B220" s="980" t="s">
        <v>537</v>
      </c>
      <c r="C220" s="981"/>
      <c r="D220" s="981"/>
      <c r="E220" s="981"/>
      <c r="F220" s="981"/>
      <c r="G220" s="982"/>
      <c r="H220" s="980" t="s">
        <v>538</v>
      </c>
      <c r="I220" s="981"/>
      <c r="J220" s="981"/>
      <c r="K220" s="981"/>
      <c r="L220" s="982"/>
    </row>
    <row r="221" spans="2:12" x14ac:dyDescent="0.25">
      <c r="B221" s="980"/>
      <c r="C221" s="981"/>
      <c r="D221" s="981"/>
      <c r="E221" s="981"/>
      <c r="F221" s="981"/>
      <c r="G221" s="982"/>
      <c r="H221" s="980"/>
      <c r="I221" s="981"/>
      <c r="J221" s="981"/>
      <c r="K221" s="981"/>
      <c r="L221" s="982"/>
    </row>
    <row r="222" spans="2:12" x14ac:dyDescent="0.25">
      <c r="B222" s="980"/>
      <c r="C222" s="981"/>
      <c r="D222" s="981"/>
      <c r="E222" s="981"/>
      <c r="F222" s="981"/>
      <c r="G222" s="982"/>
      <c r="H222" s="980"/>
      <c r="I222" s="981"/>
      <c r="J222" s="981"/>
      <c r="K222" s="981"/>
      <c r="L222" s="982"/>
    </row>
    <row r="223" spans="2:12" x14ac:dyDescent="0.25">
      <c r="B223" s="980"/>
      <c r="C223" s="981"/>
      <c r="D223" s="981"/>
      <c r="E223" s="981"/>
      <c r="F223" s="981"/>
      <c r="G223" s="982"/>
      <c r="H223" s="980"/>
      <c r="I223" s="981"/>
      <c r="J223" s="981"/>
      <c r="K223" s="981"/>
      <c r="L223" s="982"/>
    </row>
    <row r="224" spans="2:12" x14ac:dyDescent="0.25">
      <c r="B224" s="980"/>
      <c r="C224" s="981"/>
      <c r="D224" s="981"/>
      <c r="E224" s="981"/>
      <c r="F224" s="981"/>
      <c r="G224" s="982"/>
      <c r="H224" s="980"/>
      <c r="I224" s="981"/>
      <c r="J224" s="981"/>
      <c r="K224" s="981"/>
      <c r="L224" s="982"/>
    </row>
    <row r="225" spans="2:12" x14ac:dyDescent="0.25">
      <c r="B225" s="980"/>
      <c r="C225" s="981"/>
      <c r="D225" s="981"/>
      <c r="E225" s="981"/>
      <c r="F225" s="981"/>
      <c r="G225" s="982"/>
      <c r="H225" s="980"/>
      <c r="I225" s="981"/>
      <c r="J225" s="981"/>
      <c r="K225" s="981"/>
      <c r="L225" s="982"/>
    </row>
    <row r="226" spans="2:12" x14ac:dyDescent="0.25">
      <c r="B226" s="980"/>
      <c r="C226" s="981"/>
      <c r="D226" s="981"/>
      <c r="E226" s="981"/>
      <c r="F226" s="981"/>
      <c r="G226" s="982"/>
      <c r="H226" s="980"/>
      <c r="I226" s="981"/>
      <c r="J226" s="981"/>
      <c r="K226" s="981"/>
      <c r="L226" s="982"/>
    </row>
    <row r="227" spans="2:12" x14ac:dyDescent="0.25">
      <c r="B227" s="980"/>
      <c r="C227" s="981"/>
      <c r="D227" s="981"/>
      <c r="E227" s="981"/>
      <c r="F227" s="981"/>
      <c r="G227" s="982"/>
      <c r="H227" s="980"/>
      <c r="I227" s="981"/>
      <c r="J227" s="981"/>
      <c r="K227" s="981"/>
      <c r="L227" s="982"/>
    </row>
    <row r="228" spans="2:12" x14ac:dyDescent="0.25">
      <c r="B228" s="980"/>
      <c r="C228" s="981"/>
      <c r="D228" s="981"/>
      <c r="E228" s="981"/>
      <c r="F228" s="981"/>
      <c r="G228" s="982"/>
      <c r="H228" s="980"/>
      <c r="I228" s="981"/>
      <c r="J228" s="981"/>
      <c r="K228" s="981"/>
      <c r="L228" s="982"/>
    </row>
    <row r="229" spans="2:12" x14ac:dyDescent="0.25">
      <c r="B229" s="980"/>
      <c r="C229" s="981"/>
      <c r="D229" s="981"/>
      <c r="E229" s="981"/>
      <c r="F229" s="981"/>
      <c r="G229" s="982"/>
      <c r="H229" s="980"/>
      <c r="I229" s="981"/>
      <c r="J229" s="981"/>
      <c r="K229" s="981"/>
      <c r="L229" s="982"/>
    </row>
    <row r="230" spans="2:12" x14ac:dyDescent="0.25">
      <c r="B230" s="980"/>
      <c r="C230" s="981"/>
      <c r="D230" s="981"/>
      <c r="E230" s="981"/>
      <c r="F230" s="981"/>
      <c r="G230" s="982"/>
      <c r="H230" s="980"/>
      <c r="I230" s="981"/>
      <c r="J230" s="981"/>
      <c r="K230" s="981"/>
      <c r="L230" s="982"/>
    </row>
    <row r="231" spans="2:12" x14ac:dyDescent="0.25">
      <c r="B231" s="980"/>
      <c r="C231" s="981"/>
      <c r="D231" s="981"/>
      <c r="E231" s="981"/>
      <c r="F231" s="981"/>
      <c r="G231" s="982"/>
      <c r="H231" s="980"/>
      <c r="I231" s="981"/>
      <c r="J231" s="981"/>
      <c r="K231" s="981"/>
      <c r="L231" s="982"/>
    </row>
    <row r="232" spans="2:12" x14ac:dyDescent="0.25">
      <c r="B232" s="980"/>
      <c r="C232" s="981"/>
      <c r="D232" s="981"/>
      <c r="E232" s="981"/>
      <c r="F232" s="981"/>
      <c r="G232" s="982"/>
      <c r="H232" s="980"/>
      <c r="I232" s="981"/>
      <c r="J232" s="981"/>
      <c r="K232" s="981"/>
      <c r="L232" s="982"/>
    </row>
    <row r="233" spans="2:12" x14ac:dyDescent="0.25">
      <c r="B233" s="980"/>
      <c r="C233" s="981"/>
      <c r="D233" s="981"/>
      <c r="E233" s="981"/>
      <c r="F233" s="981"/>
      <c r="G233" s="982"/>
      <c r="H233" s="980"/>
      <c r="I233" s="981"/>
      <c r="J233" s="981"/>
      <c r="K233" s="981"/>
      <c r="L233" s="982"/>
    </row>
    <row r="234" spans="2:12" x14ac:dyDescent="0.25">
      <c r="B234" s="1118">
        <v>37</v>
      </c>
      <c r="C234" s="1119"/>
      <c r="D234" s="1119"/>
      <c r="E234" s="1119"/>
      <c r="F234" s="1119"/>
      <c r="G234" s="1120"/>
      <c r="H234" s="1111">
        <v>38</v>
      </c>
      <c r="I234" s="1112"/>
      <c r="J234" s="1112"/>
      <c r="K234" s="1112"/>
      <c r="L234" s="1113"/>
    </row>
    <row r="235" spans="2:12" ht="18" customHeight="1" thickBot="1" x14ac:dyDescent="0.3">
      <c r="B235" s="1121"/>
      <c r="C235" s="1122"/>
      <c r="D235" s="1122"/>
      <c r="E235" s="1122"/>
      <c r="F235" s="1122"/>
      <c r="G235" s="1123"/>
      <c r="H235" s="1114"/>
      <c r="I235" s="1115"/>
      <c r="J235" s="1115"/>
      <c r="K235" s="1115"/>
      <c r="L235" s="1116"/>
    </row>
    <row r="236" spans="2:12" ht="15" customHeight="1" x14ac:dyDescent="0.25">
      <c r="B236" s="980" t="s">
        <v>537</v>
      </c>
      <c r="C236" s="981"/>
      <c r="D236" s="981"/>
      <c r="E236" s="981"/>
      <c r="F236" s="981"/>
      <c r="G236" s="982"/>
      <c r="H236" s="980" t="s">
        <v>538</v>
      </c>
      <c r="I236" s="981"/>
      <c r="J236" s="981"/>
      <c r="K236" s="981"/>
      <c r="L236" s="982"/>
    </row>
    <row r="237" spans="2:12" ht="15" customHeight="1" x14ac:dyDescent="0.25">
      <c r="B237" s="980"/>
      <c r="C237" s="981"/>
      <c r="D237" s="981"/>
      <c r="E237" s="981"/>
      <c r="F237" s="981"/>
      <c r="G237" s="982"/>
      <c r="H237" s="980"/>
      <c r="I237" s="981"/>
      <c r="J237" s="981"/>
      <c r="K237" s="981"/>
      <c r="L237" s="982"/>
    </row>
    <row r="238" spans="2:12" ht="15" customHeight="1" x14ac:dyDescent="0.25">
      <c r="B238" s="980"/>
      <c r="C238" s="981"/>
      <c r="D238" s="981"/>
      <c r="E238" s="981"/>
      <c r="F238" s="981"/>
      <c r="G238" s="982"/>
      <c r="H238" s="980"/>
      <c r="I238" s="981"/>
      <c r="J238" s="981"/>
      <c r="K238" s="981"/>
      <c r="L238" s="982"/>
    </row>
    <row r="239" spans="2:12" ht="15" customHeight="1" x14ac:dyDescent="0.25">
      <c r="B239" s="980"/>
      <c r="C239" s="981"/>
      <c r="D239" s="981"/>
      <c r="E239" s="981"/>
      <c r="F239" s="981"/>
      <c r="G239" s="982"/>
      <c r="H239" s="980"/>
      <c r="I239" s="981"/>
      <c r="J239" s="981"/>
      <c r="K239" s="981"/>
      <c r="L239" s="982"/>
    </row>
    <row r="240" spans="2:12" ht="15" customHeight="1" x14ac:dyDescent="0.25">
      <c r="B240" s="980"/>
      <c r="C240" s="981"/>
      <c r="D240" s="981"/>
      <c r="E240" s="981"/>
      <c r="F240" s="981"/>
      <c r="G240" s="982"/>
      <c r="H240" s="980"/>
      <c r="I240" s="981"/>
      <c r="J240" s="981"/>
      <c r="K240" s="981"/>
      <c r="L240" s="982"/>
    </row>
    <row r="241" spans="2:12" ht="15" customHeight="1" x14ac:dyDescent="0.25">
      <c r="B241" s="980"/>
      <c r="C241" s="981"/>
      <c r="D241" s="981"/>
      <c r="E241" s="981"/>
      <c r="F241" s="981"/>
      <c r="G241" s="982"/>
      <c r="H241" s="980"/>
      <c r="I241" s="981"/>
      <c r="J241" s="981"/>
      <c r="K241" s="981"/>
      <c r="L241" s="982"/>
    </row>
    <row r="242" spans="2:12" ht="15" customHeight="1" x14ac:dyDescent="0.25">
      <c r="B242" s="980"/>
      <c r="C242" s="981"/>
      <c r="D242" s="981"/>
      <c r="E242" s="981"/>
      <c r="F242" s="981"/>
      <c r="G242" s="982"/>
      <c r="H242" s="980"/>
      <c r="I242" s="981"/>
      <c r="J242" s="981"/>
      <c r="K242" s="981"/>
      <c r="L242" s="982"/>
    </row>
    <row r="243" spans="2:12" ht="15" customHeight="1" x14ac:dyDescent="0.25">
      <c r="B243" s="980"/>
      <c r="C243" s="981"/>
      <c r="D243" s="981"/>
      <c r="E243" s="981"/>
      <c r="F243" s="981"/>
      <c r="G243" s="982"/>
      <c r="H243" s="980"/>
      <c r="I243" s="981"/>
      <c r="J243" s="981"/>
      <c r="K243" s="981"/>
      <c r="L243" s="982"/>
    </row>
    <row r="244" spans="2:12" ht="15" customHeight="1" x14ac:dyDescent="0.25">
      <c r="B244" s="980"/>
      <c r="C244" s="981"/>
      <c r="D244" s="981"/>
      <c r="E244" s="981"/>
      <c r="F244" s="981"/>
      <c r="G244" s="982"/>
      <c r="H244" s="980"/>
      <c r="I244" s="981"/>
      <c r="J244" s="981"/>
      <c r="K244" s="981"/>
      <c r="L244" s="982"/>
    </row>
    <row r="245" spans="2:12" ht="15" customHeight="1" x14ac:dyDescent="0.25">
      <c r="B245" s="980"/>
      <c r="C245" s="981"/>
      <c r="D245" s="981"/>
      <c r="E245" s="981"/>
      <c r="F245" s="981"/>
      <c r="G245" s="982"/>
      <c r="H245" s="980"/>
      <c r="I245" s="981"/>
      <c r="J245" s="981"/>
      <c r="K245" s="981"/>
      <c r="L245" s="982"/>
    </row>
    <row r="246" spans="2:12" ht="15" customHeight="1" x14ac:dyDescent="0.25">
      <c r="B246" s="980"/>
      <c r="C246" s="981"/>
      <c r="D246" s="981"/>
      <c r="E246" s="981"/>
      <c r="F246" s="981"/>
      <c r="G246" s="982"/>
      <c r="H246" s="980"/>
      <c r="I246" s="981"/>
      <c r="J246" s="981"/>
      <c r="K246" s="981"/>
      <c r="L246" s="982"/>
    </row>
    <row r="247" spans="2:12" ht="15" customHeight="1" x14ac:dyDescent="0.25">
      <c r="B247" s="980"/>
      <c r="C247" s="981"/>
      <c r="D247" s="981"/>
      <c r="E247" s="981"/>
      <c r="F247" s="981"/>
      <c r="G247" s="982"/>
      <c r="H247" s="980"/>
      <c r="I247" s="981"/>
      <c r="J247" s="981"/>
      <c r="K247" s="981"/>
      <c r="L247" s="982"/>
    </row>
    <row r="248" spans="2:12" x14ac:dyDescent="0.25">
      <c r="B248" s="980"/>
      <c r="C248" s="981"/>
      <c r="D248" s="981"/>
      <c r="E248" s="981"/>
      <c r="F248" s="981"/>
      <c r="G248" s="982"/>
      <c r="H248" s="980"/>
      <c r="I248" s="981"/>
      <c r="J248" s="981"/>
      <c r="K248" s="981"/>
      <c r="L248" s="982"/>
    </row>
    <row r="249" spans="2:12" ht="18" customHeight="1" x14ac:dyDescent="0.25">
      <c r="B249" s="980"/>
      <c r="C249" s="981"/>
      <c r="D249" s="981"/>
      <c r="E249" s="981"/>
      <c r="F249" s="981"/>
      <c r="G249" s="982"/>
      <c r="H249" s="980"/>
      <c r="I249" s="981"/>
      <c r="J249" s="981"/>
      <c r="K249" s="981"/>
      <c r="L249" s="982"/>
    </row>
    <row r="250" spans="2:12" ht="15.75" customHeight="1" x14ac:dyDescent="0.25">
      <c r="B250" s="1118">
        <v>39</v>
      </c>
      <c r="C250" s="1119"/>
      <c r="D250" s="1119"/>
      <c r="E250" s="1119"/>
      <c r="F250" s="1119"/>
      <c r="G250" s="1120"/>
      <c r="H250" s="1111">
        <v>40</v>
      </c>
      <c r="I250" s="1112"/>
      <c r="J250" s="1112"/>
      <c r="K250" s="1112"/>
      <c r="L250" s="1113"/>
    </row>
    <row r="251" spans="2:12" ht="15.75" thickBot="1" x14ac:dyDescent="0.3">
      <c r="B251" s="1121"/>
      <c r="C251" s="1122"/>
      <c r="D251" s="1122"/>
      <c r="E251" s="1122"/>
      <c r="F251" s="1122"/>
      <c r="G251" s="1123"/>
      <c r="H251" s="1114"/>
      <c r="I251" s="1115"/>
      <c r="J251" s="1115"/>
      <c r="K251" s="1115"/>
      <c r="L251" s="1116"/>
    </row>
    <row r="252" spans="2:12" ht="15" customHeight="1" x14ac:dyDescent="0.25">
      <c r="B252" s="980" t="s">
        <v>537</v>
      </c>
      <c r="C252" s="981"/>
      <c r="D252" s="981"/>
      <c r="E252" s="981"/>
      <c r="F252" s="981"/>
      <c r="G252" s="982"/>
      <c r="H252" s="980" t="s">
        <v>538</v>
      </c>
      <c r="I252" s="981"/>
      <c r="J252" s="981"/>
      <c r="K252" s="981"/>
      <c r="L252" s="982"/>
    </row>
    <row r="253" spans="2:12" ht="15" customHeight="1" x14ac:dyDescent="0.25">
      <c r="B253" s="980"/>
      <c r="C253" s="981"/>
      <c r="D253" s="981"/>
      <c r="E253" s="981"/>
      <c r="F253" s="981"/>
      <c r="G253" s="982"/>
      <c r="H253" s="980"/>
      <c r="I253" s="981"/>
      <c r="J253" s="981"/>
      <c r="K253" s="981"/>
      <c r="L253" s="982"/>
    </row>
    <row r="254" spans="2:12" ht="15" customHeight="1" x14ac:dyDescent="0.25">
      <c r="B254" s="980"/>
      <c r="C254" s="981"/>
      <c r="D254" s="981"/>
      <c r="E254" s="981"/>
      <c r="F254" s="981"/>
      <c r="G254" s="982"/>
      <c r="H254" s="980"/>
      <c r="I254" s="981"/>
      <c r="J254" s="981"/>
      <c r="K254" s="981"/>
      <c r="L254" s="982"/>
    </row>
    <row r="255" spans="2:12" ht="15" customHeight="1" x14ac:dyDescent="0.25">
      <c r="B255" s="980"/>
      <c r="C255" s="981"/>
      <c r="D255" s="981"/>
      <c r="E255" s="981"/>
      <c r="F255" s="981"/>
      <c r="G255" s="982"/>
      <c r="H255" s="980"/>
      <c r="I255" s="981"/>
      <c r="J255" s="981"/>
      <c r="K255" s="981"/>
      <c r="L255" s="982"/>
    </row>
    <row r="256" spans="2:12" ht="15" customHeight="1" x14ac:dyDescent="0.25">
      <c r="B256" s="980"/>
      <c r="C256" s="981"/>
      <c r="D256" s="981"/>
      <c r="E256" s="981"/>
      <c r="F256" s="981"/>
      <c r="G256" s="982"/>
      <c r="H256" s="980"/>
      <c r="I256" s="981"/>
      <c r="J256" s="981"/>
      <c r="K256" s="981"/>
      <c r="L256" s="982"/>
    </row>
    <row r="257" spans="2:12" ht="15" customHeight="1" x14ac:dyDescent="0.25">
      <c r="B257" s="980"/>
      <c r="C257" s="981"/>
      <c r="D257" s="981"/>
      <c r="E257" s="981"/>
      <c r="F257" s="981"/>
      <c r="G257" s="982"/>
      <c r="H257" s="980"/>
      <c r="I257" s="981"/>
      <c r="J257" s="981"/>
      <c r="K257" s="981"/>
      <c r="L257" s="982"/>
    </row>
    <row r="258" spans="2:12" ht="15" customHeight="1" x14ac:dyDescent="0.25">
      <c r="B258" s="980"/>
      <c r="C258" s="981"/>
      <c r="D258" s="981"/>
      <c r="E258" s="981"/>
      <c r="F258" s="981"/>
      <c r="G258" s="982"/>
      <c r="H258" s="980"/>
      <c r="I258" s="981"/>
      <c r="J258" s="981"/>
      <c r="K258" s="981"/>
      <c r="L258" s="982"/>
    </row>
    <row r="259" spans="2:12" ht="15" customHeight="1" x14ac:dyDescent="0.25">
      <c r="B259" s="980"/>
      <c r="C259" s="981"/>
      <c r="D259" s="981"/>
      <c r="E259" s="981"/>
      <c r="F259" s="981"/>
      <c r="G259" s="982"/>
      <c r="H259" s="980"/>
      <c r="I259" s="981"/>
      <c r="J259" s="981"/>
      <c r="K259" s="981"/>
      <c r="L259" s="982"/>
    </row>
    <row r="260" spans="2:12" ht="15" customHeight="1" x14ac:dyDescent="0.25">
      <c r="B260" s="980"/>
      <c r="C260" s="981"/>
      <c r="D260" s="981"/>
      <c r="E260" s="981"/>
      <c r="F260" s="981"/>
      <c r="G260" s="982"/>
      <c r="H260" s="980"/>
      <c r="I260" s="981"/>
      <c r="J260" s="981"/>
      <c r="K260" s="981"/>
      <c r="L260" s="982"/>
    </row>
    <row r="261" spans="2:12" ht="15" customHeight="1" x14ac:dyDescent="0.25">
      <c r="B261" s="980"/>
      <c r="C261" s="981"/>
      <c r="D261" s="981"/>
      <c r="E261" s="981"/>
      <c r="F261" s="981"/>
      <c r="G261" s="982"/>
      <c r="H261" s="980"/>
      <c r="I261" s="981"/>
      <c r="J261" s="981"/>
      <c r="K261" s="981"/>
      <c r="L261" s="982"/>
    </row>
    <row r="262" spans="2:12" ht="15" customHeight="1" x14ac:dyDescent="0.25">
      <c r="B262" s="980"/>
      <c r="C262" s="981"/>
      <c r="D262" s="981"/>
      <c r="E262" s="981"/>
      <c r="F262" s="981"/>
      <c r="G262" s="982"/>
      <c r="H262" s="980"/>
      <c r="I262" s="981"/>
      <c r="J262" s="981"/>
      <c r="K262" s="981"/>
      <c r="L262" s="982"/>
    </row>
    <row r="263" spans="2:12" ht="15" customHeight="1" x14ac:dyDescent="0.25">
      <c r="B263" s="980"/>
      <c r="C263" s="981"/>
      <c r="D263" s="981"/>
      <c r="E263" s="981"/>
      <c r="F263" s="981"/>
      <c r="G263" s="982"/>
      <c r="H263" s="980"/>
      <c r="I263" s="981"/>
      <c r="J263" s="981"/>
      <c r="K263" s="981"/>
      <c r="L263" s="982"/>
    </row>
    <row r="264" spans="2:12" x14ac:dyDescent="0.25">
      <c r="B264" s="980"/>
      <c r="C264" s="981"/>
      <c r="D264" s="981"/>
      <c r="E264" s="981"/>
      <c r="F264" s="981"/>
      <c r="G264" s="982"/>
      <c r="H264" s="980"/>
      <c r="I264" s="981"/>
      <c r="J264" s="981"/>
      <c r="K264" s="981"/>
      <c r="L264" s="982"/>
    </row>
    <row r="265" spans="2:12" ht="18" customHeight="1" x14ac:dyDescent="0.25">
      <c r="B265" s="980"/>
      <c r="C265" s="981"/>
      <c r="D265" s="981"/>
      <c r="E265" s="981"/>
      <c r="F265" s="981"/>
      <c r="G265" s="982"/>
      <c r="H265" s="980"/>
      <c r="I265" s="981"/>
      <c r="J265" s="981"/>
      <c r="K265" s="981"/>
      <c r="L265" s="982"/>
    </row>
    <row r="266" spans="2:12" ht="15.75" customHeight="1" x14ac:dyDescent="0.25">
      <c r="B266" s="1118">
        <v>41</v>
      </c>
      <c r="C266" s="1119"/>
      <c r="D266" s="1119"/>
      <c r="E266" s="1119"/>
      <c r="F266" s="1119"/>
      <c r="G266" s="1120"/>
      <c r="H266" s="1111">
        <v>42</v>
      </c>
      <c r="I266" s="1112"/>
      <c r="J266" s="1112"/>
      <c r="K266" s="1112"/>
      <c r="L266" s="1113"/>
    </row>
    <row r="267" spans="2:12" ht="15.75" thickBot="1" x14ac:dyDescent="0.3">
      <c r="B267" s="1121"/>
      <c r="C267" s="1122"/>
      <c r="D267" s="1122"/>
      <c r="E267" s="1122"/>
      <c r="F267" s="1122"/>
      <c r="G267" s="1123"/>
      <c r="H267" s="1114"/>
      <c r="I267" s="1115"/>
      <c r="J267" s="1115"/>
      <c r="K267" s="1115"/>
      <c r="L267" s="1116"/>
    </row>
    <row r="268" spans="2:12" ht="15" customHeight="1" x14ac:dyDescent="0.25">
      <c r="B268" s="980"/>
      <c r="C268" s="981"/>
      <c r="D268" s="981"/>
      <c r="E268" s="981"/>
      <c r="F268" s="981"/>
      <c r="G268" s="982"/>
      <c r="H268" s="980" t="s">
        <v>538</v>
      </c>
      <c r="I268" s="981"/>
      <c r="J268" s="981"/>
      <c r="K268" s="981"/>
      <c r="L268" s="982"/>
    </row>
    <row r="269" spans="2:12" ht="15" customHeight="1" x14ac:dyDescent="0.25">
      <c r="B269" s="980"/>
      <c r="C269" s="981"/>
      <c r="D269" s="981"/>
      <c r="E269" s="981"/>
      <c r="F269" s="981"/>
      <c r="G269" s="982"/>
      <c r="H269" s="980"/>
      <c r="I269" s="981"/>
      <c r="J269" s="981"/>
      <c r="K269" s="981"/>
      <c r="L269" s="982"/>
    </row>
    <row r="270" spans="2:12" ht="15" customHeight="1" x14ac:dyDescent="0.25">
      <c r="B270" s="980"/>
      <c r="C270" s="981"/>
      <c r="D270" s="981"/>
      <c r="E270" s="981"/>
      <c r="F270" s="981"/>
      <c r="G270" s="982"/>
      <c r="H270" s="980"/>
      <c r="I270" s="981"/>
      <c r="J270" s="981"/>
      <c r="K270" s="981"/>
      <c r="L270" s="982"/>
    </row>
    <row r="271" spans="2:12" ht="15" customHeight="1" x14ac:dyDescent="0.25">
      <c r="B271" s="980"/>
      <c r="C271" s="981"/>
      <c r="D271" s="981"/>
      <c r="E271" s="981"/>
      <c r="F271" s="981"/>
      <c r="G271" s="982"/>
      <c r="H271" s="980"/>
      <c r="I271" s="981"/>
      <c r="J271" s="981"/>
      <c r="K271" s="981"/>
      <c r="L271" s="982"/>
    </row>
    <row r="272" spans="2:12" ht="15" customHeight="1" x14ac:dyDescent="0.25">
      <c r="B272" s="980"/>
      <c r="C272" s="981"/>
      <c r="D272" s="981"/>
      <c r="E272" s="981"/>
      <c r="F272" s="981"/>
      <c r="G272" s="982"/>
      <c r="H272" s="980"/>
      <c r="I272" s="981"/>
      <c r="J272" s="981"/>
      <c r="K272" s="981"/>
      <c r="L272" s="982"/>
    </row>
    <row r="273" spans="2:12" ht="15" customHeight="1" x14ac:dyDescent="0.25">
      <c r="B273" s="980"/>
      <c r="C273" s="981"/>
      <c r="D273" s="981"/>
      <c r="E273" s="981"/>
      <c r="F273" s="981"/>
      <c r="G273" s="982"/>
      <c r="H273" s="980"/>
      <c r="I273" s="981"/>
      <c r="J273" s="981"/>
      <c r="K273" s="981"/>
      <c r="L273" s="982"/>
    </row>
    <row r="274" spans="2:12" ht="15" customHeight="1" x14ac:dyDescent="0.25">
      <c r="B274" s="980"/>
      <c r="C274" s="981"/>
      <c r="D274" s="981"/>
      <c r="E274" s="981"/>
      <c r="F274" s="981"/>
      <c r="G274" s="982"/>
      <c r="H274" s="980"/>
      <c r="I274" s="981"/>
      <c r="J274" s="981"/>
      <c r="K274" s="981"/>
      <c r="L274" s="982"/>
    </row>
    <row r="275" spans="2:12" ht="15" customHeight="1" x14ac:dyDescent="0.25">
      <c r="B275" s="980"/>
      <c r="C275" s="981"/>
      <c r="D275" s="981"/>
      <c r="E275" s="981"/>
      <c r="F275" s="981"/>
      <c r="G275" s="982"/>
      <c r="H275" s="980"/>
      <c r="I275" s="981"/>
      <c r="J275" s="981"/>
      <c r="K275" s="981"/>
      <c r="L275" s="982"/>
    </row>
    <row r="276" spans="2:12" ht="15" customHeight="1" x14ac:dyDescent="0.25">
      <c r="B276" s="980"/>
      <c r="C276" s="981"/>
      <c r="D276" s="981"/>
      <c r="E276" s="981"/>
      <c r="F276" s="981"/>
      <c r="G276" s="982"/>
      <c r="H276" s="980"/>
      <c r="I276" s="981"/>
      <c r="J276" s="981"/>
      <c r="K276" s="981"/>
      <c r="L276" s="982"/>
    </row>
    <row r="277" spans="2:12" ht="15" customHeight="1" x14ac:dyDescent="0.25">
      <c r="B277" s="980"/>
      <c r="C277" s="981"/>
      <c r="D277" s="981"/>
      <c r="E277" s="981"/>
      <c r="F277" s="981"/>
      <c r="G277" s="982"/>
      <c r="H277" s="980"/>
      <c r="I277" s="981"/>
      <c r="J277" s="981"/>
      <c r="K277" s="981"/>
      <c r="L277" s="982"/>
    </row>
    <row r="278" spans="2:12" ht="15" customHeight="1" x14ac:dyDescent="0.25">
      <c r="B278" s="980"/>
      <c r="C278" s="981"/>
      <c r="D278" s="981"/>
      <c r="E278" s="981"/>
      <c r="F278" s="981"/>
      <c r="G278" s="982"/>
      <c r="H278" s="980"/>
      <c r="I278" s="981"/>
      <c r="J278" s="981"/>
      <c r="K278" s="981"/>
      <c r="L278" s="982"/>
    </row>
    <row r="279" spans="2:12" ht="15" customHeight="1" x14ac:dyDescent="0.25">
      <c r="B279" s="980"/>
      <c r="C279" s="981"/>
      <c r="D279" s="981"/>
      <c r="E279" s="981"/>
      <c r="F279" s="981"/>
      <c r="G279" s="982"/>
      <c r="H279" s="980"/>
      <c r="I279" s="981"/>
      <c r="J279" s="981"/>
      <c r="K279" s="981"/>
      <c r="L279" s="982"/>
    </row>
    <row r="280" spans="2:12" x14ac:dyDescent="0.25">
      <c r="B280" s="980"/>
      <c r="C280" s="981"/>
      <c r="D280" s="981"/>
      <c r="E280" s="981"/>
      <c r="F280" s="981"/>
      <c r="G280" s="982"/>
      <c r="H280" s="980"/>
      <c r="I280" s="981"/>
      <c r="J280" s="981"/>
      <c r="K280" s="981"/>
      <c r="L280" s="982"/>
    </row>
    <row r="281" spans="2:12" ht="18" customHeight="1" x14ac:dyDescent="0.25">
      <c r="B281" s="980"/>
      <c r="C281" s="981"/>
      <c r="D281" s="981"/>
      <c r="E281" s="981"/>
      <c r="F281" s="981"/>
      <c r="G281" s="982"/>
      <c r="H281" s="980"/>
      <c r="I281" s="981"/>
      <c r="J281" s="981"/>
      <c r="K281" s="981"/>
      <c r="L281" s="982"/>
    </row>
    <row r="282" spans="2:12" ht="15.75" customHeight="1" x14ac:dyDescent="0.25">
      <c r="B282" s="1118">
        <v>43</v>
      </c>
      <c r="C282" s="1119"/>
      <c r="D282" s="1119"/>
      <c r="E282" s="1119"/>
      <c r="F282" s="1119"/>
      <c r="G282" s="1120"/>
      <c r="H282" s="1111">
        <v>44</v>
      </c>
      <c r="I282" s="1112"/>
      <c r="J282" s="1112"/>
      <c r="K282" s="1112"/>
      <c r="L282" s="1113"/>
    </row>
    <row r="283" spans="2:12" ht="15.75" thickBot="1" x14ac:dyDescent="0.3">
      <c r="B283" s="1121"/>
      <c r="C283" s="1122"/>
      <c r="D283" s="1122"/>
      <c r="E283" s="1122"/>
      <c r="F283" s="1122"/>
      <c r="G283" s="1123"/>
      <c r="H283" s="1114"/>
      <c r="I283" s="1115"/>
      <c r="J283" s="1115"/>
      <c r="K283" s="1115"/>
      <c r="L283" s="1116"/>
    </row>
    <row r="284" spans="2:12" ht="15" customHeight="1" x14ac:dyDescent="0.25">
      <c r="B284" s="980"/>
      <c r="C284" s="981"/>
      <c r="D284" s="981"/>
      <c r="E284" s="981"/>
      <c r="F284" s="981"/>
      <c r="G284" s="982"/>
      <c r="H284" s="980" t="s">
        <v>538</v>
      </c>
      <c r="I284" s="981"/>
      <c r="J284" s="981"/>
      <c r="K284" s="981"/>
      <c r="L284" s="982"/>
    </row>
    <row r="285" spans="2:12" ht="15" customHeight="1" x14ac:dyDescent="0.25">
      <c r="B285" s="980"/>
      <c r="C285" s="981"/>
      <c r="D285" s="981"/>
      <c r="E285" s="981"/>
      <c r="F285" s="981"/>
      <c r="G285" s="982"/>
      <c r="H285" s="980"/>
      <c r="I285" s="981"/>
      <c r="J285" s="981"/>
      <c r="K285" s="981"/>
      <c r="L285" s="982"/>
    </row>
    <row r="286" spans="2:12" ht="15" customHeight="1" x14ac:dyDescent="0.25">
      <c r="B286" s="980"/>
      <c r="C286" s="981"/>
      <c r="D286" s="981"/>
      <c r="E286" s="981"/>
      <c r="F286" s="981"/>
      <c r="G286" s="982"/>
      <c r="H286" s="980"/>
      <c r="I286" s="981"/>
      <c r="J286" s="981"/>
      <c r="K286" s="981"/>
      <c r="L286" s="982"/>
    </row>
    <row r="287" spans="2:12" ht="15" customHeight="1" x14ac:dyDescent="0.25">
      <c r="B287" s="980"/>
      <c r="C287" s="981"/>
      <c r="D287" s="981"/>
      <c r="E287" s="981"/>
      <c r="F287" s="981"/>
      <c r="G287" s="982"/>
      <c r="H287" s="980"/>
      <c r="I287" s="981"/>
      <c r="J287" s="981"/>
      <c r="K287" s="981"/>
      <c r="L287" s="982"/>
    </row>
    <row r="288" spans="2:12" ht="15" customHeight="1" x14ac:dyDescent="0.25">
      <c r="B288" s="980"/>
      <c r="C288" s="981"/>
      <c r="D288" s="981"/>
      <c r="E288" s="981"/>
      <c r="F288" s="981"/>
      <c r="G288" s="982"/>
      <c r="H288" s="980"/>
      <c r="I288" s="981"/>
      <c r="J288" s="981"/>
      <c r="K288" s="981"/>
      <c r="L288" s="982"/>
    </row>
    <row r="289" spans="2:12" ht="15" customHeight="1" x14ac:dyDescent="0.25">
      <c r="B289" s="980"/>
      <c r="C289" s="981"/>
      <c r="D289" s="981"/>
      <c r="E289" s="981"/>
      <c r="F289" s="981"/>
      <c r="G289" s="982"/>
      <c r="H289" s="980"/>
      <c r="I289" s="981"/>
      <c r="J289" s="981"/>
      <c r="K289" s="981"/>
      <c r="L289" s="982"/>
    </row>
    <row r="290" spans="2:12" ht="15" customHeight="1" x14ac:dyDescent="0.25">
      <c r="B290" s="980"/>
      <c r="C290" s="981"/>
      <c r="D290" s="981"/>
      <c r="E290" s="981"/>
      <c r="F290" s="981"/>
      <c r="G290" s="982"/>
      <c r="H290" s="980"/>
      <c r="I290" s="981"/>
      <c r="J290" s="981"/>
      <c r="K290" s="981"/>
      <c r="L290" s="982"/>
    </row>
    <row r="291" spans="2:12" ht="15" customHeight="1" x14ac:dyDescent="0.25">
      <c r="B291" s="980"/>
      <c r="C291" s="981"/>
      <c r="D291" s="981"/>
      <c r="E291" s="981"/>
      <c r="F291" s="981"/>
      <c r="G291" s="982"/>
      <c r="H291" s="980"/>
      <c r="I291" s="981"/>
      <c r="J291" s="981"/>
      <c r="K291" s="981"/>
      <c r="L291" s="982"/>
    </row>
    <row r="292" spans="2:12" ht="15" customHeight="1" x14ac:dyDescent="0.25">
      <c r="B292" s="980"/>
      <c r="C292" s="981"/>
      <c r="D292" s="981"/>
      <c r="E292" s="981"/>
      <c r="F292" s="981"/>
      <c r="G292" s="982"/>
      <c r="H292" s="980"/>
      <c r="I292" s="981"/>
      <c r="J292" s="981"/>
      <c r="K292" s="981"/>
      <c r="L292" s="982"/>
    </row>
    <row r="293" spans="2:12" ht="15" customHeight="1" x14ac:dyDescent="0.25">
      <c r="B293" s="980"/>
      <c r="C293" s="981"/>
      <c r="D293" s="981"/>
      <c r="E293" s="981"/>
      <c r="F293" s="981"/>
      <c r="G293" s="982"/>
      <c r="H293" s="980"/>
      <c r="I293" s="981"/>
      <c r="J293" s="981"/>
      <c r="K293" s="981"/>
      <c r="L293" s="982"/>
    </row>
    <row r="294" spans="2:12" ht="15" customHeight="1" x14ac:dyDescent="0.25">
      <c r="B294" s="980"/>
      <c r="C294" s="981"/>
      <c r="D294" s="981"/>
      <c r="E294" s="981"/>
      <c r="F294" s="981"/>
      <c r="G294" s="982"/>
      <c r="H294" s="980"/>
      <c r="I294" s="981"/>
      <c r="J294" s="981"/>
      <c r="K294" s="981"/>
      <c r="L294" s="982"/>
    </row>
    <row r="295" spans="2:12" ht="15" customHeight="1" x14ac:dyDescent="0.25">
      <c r="B295" s="980"/>
      <c r="C295" s="981"/>
      <c r="D295" s="981"/>
      <c r="E295" s="981"/>
      <c r="F295" s="981"/>
      <c r="G295" s="982"/>
      <c r="H295" s="980"/>
      <c r="I295" s="981"/>
      <c r="J295" s="981"/>
      <c r="K295" s="981"/>
      <c r="L295" s="982"/>
    </row>
    <row r="296" spans="2:12" x14ac:dyDescent="0.25">
      <c r="B296" s="980"/>
      <c r="C296" s="981"/>
      <c r="D296" s="981"/>
      <c r="E296" s="981"/>
      <c r="F296" s="981"/>
      <c r="G296" s="982"/>
      <c r="H296" s="980"/>
      <c r="I296" s="981"/>
      <c r="J296" s="981"/>
      <c r="K296" s="981"/>
      <c r="L296" s="982"/>
    </row>
    <row r="297" spans="2:12" ht="18" customHeight="1" x14ac:dyDescent="0.25">
      <c r="B297" s="980"/>
      <c r="C297" s="981"/>
      <c r="D297" s="981"/>
      <c r="E297" s="981"/>
      <c r="F297" s="981"/>
      <c r="G297" s="982"/>
      <c r="H297" s="980"/>
      <c r="I297" s="981"/>
      <c r="J297" s="981"/>
      <c r="K297" s="981"/>
      <c r="L297" s="982"/>
    </row>
    <row r="298" spans="2:12" ht="15.75" customHeight="1" x14ac:dyDescent="0.25">
      <c r="B298" s="1118">
        <v>45</v>
      </c>
      <c r="C298" s="1119"/>
      <c r="D298" s="1119"/>
      <c r="E298" s="1119"/>
      <c r="F298" s="1119"/>
      <c r="G298" s="1120"/>
      <c r="H298" s="1111">
        <v>46</v>
      </c>
      <c r="I298" s="1112"/>
      <c r="J298" s="1112"/>
      <c r="K298" s="1112"/>
      <c r="L298" s="1113"/>
    </row>
    <row r="299" spans="2:12" ht="15.75" thickBot="1" x14ac:dyDescent="0.3">
      <c r="B299" s="1121"/>
      <c r="C299" s="1122"/>
      <c r="D299" s="1122"/>
      <c r="E299" s="1122"/>
      <c r="F299" s="1122"/>
      <c r="G299" s="1123"/>
      <c r="H299" s="1114"/>
      <c r="I299" s="1115"/>
      <c r="J299" s="1115"/>
      <c r="K299" s="1115"/>
      <c r="L299" s="1116"/>
    </row>
    <row r="300" spans="2:12" ht="15" customHeight="1" x14ac:dyDescent="0.25">
      <c r="B300" s="980"/>
      <c r="C300" s="981"/>
      <c r="D300" s="981"/>
      <c r="E300" s="981"/>
      <c r="F300" s="981"/>
      <c r="G300" s="982"/>
      <c r="H300" s="980" t="s">
        <v>538</v>
      </c>
      <c r="I300" s="981"/>
      <c r="J300" s="981"/>
      <c r="K300" s="981"/>
      <c r="L300" s="982"/>
    </row>
    <row r="301" spans="2:12" ht="15" customHeight="1" x14ac:dyDescent="0.25">
      <c r="B301" s="980"/>
      <c r="C301" s="981"/>
      <c r="D301" s="981"/>
      <c r="E301" s="981"/>
      <c r="F301" s="981"/>
      <c r="G301" s="982"/>
      <c r="H301" s="980"/>
      <c r="I301" s="981"/>
      <c r="J301" s="981"/>
      <c r="K301" s="981"/>
      <c r="L301" s="982"/>
    </row>
    <row r="302" spans="2:12" ht="15" customHeight="1" x14ac:dyDescent="0.25">
      <c r="B302" s="980"/>
      <c r="C302" s="981"/>
      <c r="D302" s="981"/>
      <c r="E302" s="981"/>
      <c r="F302" s="981"/>
      <c r="G302" s="982"/>
      <c r="H302" s="980"/>
      <c r="I302" s="981"/>
      <c r="J302" s="981"/>
      <c r="K302" s="981"/>
      <c r="L302" s="982"/>
    </row>
    <row r="303" spans="2:12" ht="15" customHeight="1" x14ac:dyDescent="0.25">
      <c r="B303" s="980"/>
      <c r="C303" s="981"/>
      <c r="D303" s="981"/>
      <c r="E303" s="981"/>
      <c r="F303" s="981"/>
      <c r="G303" s="982"/>
      <c r="H303" s="980"/>
      <c r="I303" s="981"/>
      <c r="J303" s="981"/>
      <c r="K303" s="981"/>
      <c r="L303" s="982"/>
    </row>
    <row r="304" spans="2:12" ht="15" customHeight="1" x14ac:dyDescent="0.25">
      <c r="B304" s="980"/>
      <c r="C304" s="981"/>
      <c r="D304" s="981"/>
      <c r="E304" s="981"/>
      <c r="F304" s="981"/>
      <c r="G304" s="982"/>
      <c r="H304" s="980"/>
      <c r="I304" s="981"/>
      <c r="J304" s="981"/>
      <c r="K304" s="981"/>
      <c r="L304" s="982"/>
    </row>
    <row r="305" spans="2:12" ht="15" customHeight="1" x14ac:dyDescent="0.25">
      <c r="B305" s="980"/>
      <c r="C305" s="981"/>
      <c r="D305" s="981"/>
      <c r="E305" s="981"/>
      <c r="F305" s="981"/>
      <c r="G305" s="982"/>
      <c r="H305" s="980"/>
      <c r="I305" s="981"/>
      <c r="J305" s="981"/>
      <c r="K305" s="981"/>
      <c r="L305" s="982"/>
    </row>
    <row r="306" spans="2:12" ht="15" customHeight="1" x14ac:dyDescent="0.25">
      <c r="B306" s="980"/>
      <c r="C306" s="981"/>
      <c r="D306" s="981"/>
      <c r="E306" s="981"/>
      <c r="F306" s="981"/>
      <c r="G306" s="982"/>
      <c r="H306" s="980"/>
      <c r="I306" s="981"/>
      <c r="J306" s="981"/>
      <c r="K306" s="981"/>
      <c r="L306" s="982"/>
    </row>
    <row r="307" spans="2:12" ht="15" customHeight="1" x14ac:dyDescent="0.25">
      <c r="B307" s="980"/>
      <c r="C307" s="981"/>
      <c r="D307" s="981"/>
      <c r="E307" s="981"/>
      <c r="F307" s="981"/>
      <c r="G307" s="982"/>
      <c r="H307" s="980"/>
      <c r="I307" s="981"/>
      <c r="J307" s="981"/>
      <c r="K307" s="981"/>
      <c r="L307" s="982"/>
    </row>
    <row r="308" spans="2:12" ht="15" customHeight="1" x14ac:dyDescent="0.25">
      <c r="B308" s="980"/>
      <c r="C308" s="981"/>
      <c r="D308" s="981"/>
      <c r="E308" s="981"/>
      <c r="F308" s="981"/>
      <c r="G308" s="982"/>
      <c r="H308" s="980"/>
      <c r="I308" s="981"/>
      <c r="J308" s="981"/>
      <c r="K308" s="981"/>
      <c r="L308" s="982"/>
    </row>
    <row r="309" spans="2:12" ht="15" customHeight="1" x14ac:dyDescent="0.25">
      <c r="B309" s="980"/>
      <c r="C309" s="981"/>
      <c r="D309" s="981"/>
      <c r="E309" s="981"/>
      <c r="F309" s="981"/>
      <c r="G309" s="982"/>
      <c r="H309" s="980"/>
      <c r="I309" s="981"/>
      <c r="J309" s="981"/>
      <c r="K309" s="981"/>
      <c r="L309" s="982"/>
    </row>
    <row r="310" spans="2:12" ht="15" customHeight="1" x14ac:dyDescent="0.25">
      <c r="B310" s="980"/>
      <c r="C310" s="981"/>
      <c r="D310" s="981"/>
      <c r="E310" s="981"/>
      <c r="F310" s="981"/>
      <c r="G310" s="982"/>
      <c r="H310" s="980"/>
      <c r="I310" s="981"/>
      <c r="J310" s="981"/>
      <c r="K310" s="981"/>
      <c r="L310" s="982"/>
    </row>
    <row r="311" spans="2:12" ht="15" customHeight="1" x14ac:dyDescent="0.25">
      <c r="B311" s="980"/>
      <c r="C311" s="981"/>
      <c r="D311" s="981"/>
      <c r="E311" s="981"/>
      <c r="F311" s="981"/>
      <c r="G311" s="982"/>
      <c r="H311" s="980"/>
      <c r="I311" s="981"/>
      <c r="J311" s="981"/>
      <c r="K311" s="981"/>
      <c r="L311" s="982"/>
    </row>
    <row r="312" spans="2:12" x14ac:dyDescent="0.25">
      <c r="B312" s="980"/>
      <c r="C312" s="981"/>
      <c r="D312" s="981"/>
      <c r="E312" s="981"/>
      <c r="F312" s="981"/>
      <c r="G312" s="982"/>
      <c r="H312" s="980"/>
      <c r="I312" s="981"/>
      <c r="J312" s="981"/>
      <c r="K312" s="981"/>
      <c r="L312" s="982"/>
    </row>
    <row r="313" spans="2:12" ht="18" customHeight="1" x14ac:dyDescent="0.25">
      <c r="B313" s="980"/>
      <c r="C313" s="981"/>
      <c r="D313" s="981"/>
      <c r="E313" s="981"/>
      <c r="F313" s="981"/>
      <c r="G313" s="982"/>
      <c r="H313" s="980"/>
      <c r="I313" s="981"/>
      <c r="J313" s="981"/>
      <c r="K313" s="981"/>
      <c r="L313" s="982"/>
    </row>
    <row r="314" spans="2:12" ht="15.75" customHeight="1" x14ac:dyDescent="0.25">
      <c r="B314" s="1118">
        <v>47</v>
      </c>
      <c r="C314" s="1119"/>
      <c r="D314" s="1119"/>
      <c r="E314" s="1119"/>
      <c r="F314" s="1119"/>
      <c r="G314" s="1120"/>
      <c r="H314" s="1111">
        <v>48</v>
      </c>
      <c r="I314" s="1112"/>
      <c r="J314" s="1112"/>
      <c r="K314" s="1112"/>
      <c r="L314" s="1113"/>
    </row>
    <row r="315" spans="2:12" ht="15.75" thickBot="1" x14ac:dyDescent="0.3">
      <c r="B315" s="1121"/>
      <c r="C315" s="1122"/>
      <c r="D315" s="1122"/>
      <c r="E315" s="1122"/>
      <c r="F315" s="1122"/>
      <c r="G315" s="1123"/>
      <c r="H315" s="1114"/>
      <c r="I315" s="1115"/>
      <c r="J315" s="1115"/>
      <c r="K315" s="1115"/>
      <c r="L315" s="1116"/>
    </row>
    <row r="316" spans="2:12" ht="83.25" customHeight="1" thickBot="1" x14ac:dyDescent="0.3">
      <c r="B316" s="1108" t="s">
        <v>1222</v>
      </c>
      <c r="C316" s="1109"/>
      <c r="D316" s="1109"/>
      <c r="E316" s="1109"/>
      <c r="F316" s="1109"/>
      <c r="G316" s="1109"/>
      <c r="H316" s="1109"/>
      <c r="I316" s="1109"/>
      <c r="J316" s="1109"/>
      <c r="K316" s="1109"/>
      <c r="L316" s="1110"/>
    </row>
    <row r="317" spans="2:12" ht="14.25" customHeight="1" x14ac:dyDescent="0.25">
      <c r="B317" s="995" t="s">
        <v>539</v>
      </c>
      <c r="C317" s="996"/>
      <c r="D317" s="996"/>
      <c r="E317" s="996"/>
      <c r="F317" s="996"/>
      <c r="G317" s="997"/>
      <c r="H317" s="995" t="s">
        <v>540</v>
      </c>
      <c r="I317" s="996"/>
      <c r="J317" s="996"/>
      <c r="K317" s="996"/>
      <c r="L317" s="997"/>
    </row>
    <row r="318" spans="2:12" ht="103.5" customHeight="1" x14ac:dyDescent="0.25">
      <c r="B318" s="980"/>
      <c r="C318" s="981"/>
      <c r="D318" s="981"/>
      <c r="E318" s="981"/>
      <c r="F318" s="981"/>
      <c r="G318" s="982"/>
      <c r="H318" s="980"/>
      <c r="I318" s="981"/>
      <c r="J318" s="981"/>
      <c r="K318" s="981"/>
      <c r="L318" s="982"/>
    </row>
    <row r="319" spans="2:12" x14ac:dyDescent="0.25">
      <c r="B319" s="980"/>
      <c r="C319" s="981"/>
      <c r="D319" s="981"/>
      <c r="E319" s="981"/>
      <c r="F319" s="981"/>
      <c r="G319" s="982"/>
      <c r="H319" s="980"/>
      <c r="I319" s="981"/>
      <c r="J319" s="981"/>
      <c r="K319" s="981"/>
      <c r="L319" s="982"/>
    </row>
    <row r="320" spans="2:12" x14ac:dyDescent="0.25">
      <c r="B320" s="980"/>
      <c r="C320" s="981"/>
      <c r="D320" s="981"/>
      <c r="E320" s="981"/>
      <c r="F320" s="981"/>
      <c r="G320" s="982"/>
      <c r="H320" s="980"/>
      <c r="I320" s="981"/>
      <c r="J320" s="981"/>
      <c r="K320" s="981"/>
      <c r="L320" s="982"/>
    </row>
    <row r="321" spans="2:12" x14ac:dyDescent="0.25">
      <c r="B321" s="980"/>
      <c r="C321" s="981"/>
      <c r="D321" s="981"/>
      <c r="E321" s="981"/>
      <c r="F321" s="981"/>
      <c r="G321" s="982"/>
      <c r="H321" s="980"/>
      <c r="I321" s="981"/>
      <c r="J321" s="981"/>
      <c r="K321" s="981"/>
      <c r="L321" s="982"/>
    </row>
    <row r="322" spans="2:12" x14ac:dyDescent="0.25">
      <c r="B322" s="980"/>
      <c r="C322" s="981"/>
      <c r="D322" s="981"/>
      <c r="E322" s="981"/>
      <c r="F322" s="981"/>
      <c r="G322" s="982"/>
      <c r="H322" s="980"/>
      <c r="I322" s="981"/>
      <c r="J322" s="981"/>
      <c r="K322" s="981"/>
      <c r="L322" s="982"/>
    </row>
    <row r="323" spans="2:12" x14ac:dyDescent="0.25">
      <c r="B323" s="980"/>
      <c r="C323" s="981"/>
      <c r="D323" s="981"/>
      <c r="E323" s="981"/>
      <c r="F323" s="981"/>
      <c r="G323" s="982"/>
      <c r="H323" s="980"/>
      <c r="I323" s="981"/>
      <c r="J323" s="981"/>
      <c r="K323" s="981"/>
      <c r="L323" s="982"/>
    </row>
    <row r="324" spans="2:12" x14ac:dyDescent="0.25">
      <c r="B324" s="980"/>
      <c r="C324" s="981"/>
      <c r="D324" s="981"/>
      <c r="E324" s="981"/>
      <c r="F324" s="981"/>
      <c r="G324" s="982"/>
      <c r="H324" s="980"/>
      <c r="I324" s="981"/>
      <c r="J324" s="981"/>
      <c r="K324" s="981"/>
      <c r="L324" s="982"/>
    </row>
    <row r="325" spans="2:12" ht="15" customHeight="1" x14ac:dyDescent="0.25">
      <c r="B325" s="1111">
        <v>49</v>
      </c>
      <c r="C325" s="1112"/>
      <c r="D325" s="1112"/>
      <c r="E325" s="1112"/>
      <c r="F325" s="1112"/>
      <c r="G325" s="1113"/>
      <c r="H325" s="1111">
        <v>50</v>
      </c>
      <c r="I325" s="1112"/>
      <c r="J325" s="1112"/>
      <c r="K325" s="1112"/>
      <c r="L325" s="1113"/>
    </row>
    <row r="326" spans="2:12" ht="15.75" thickBot="1" x14ac:dyDescent="0.3">
      <c r="B326" s="1114"/>
      <c r="C326" s="1115"/>
      <c r="D326" s="1115"/>
      <c r="E326" s="1115"/>
      <c r="F326" s="1115"/>
      <c r="G326" s="1116"/>
      <c r="H326" s="1114"/>
      <c r="I326" s="1115"/>
      <c r="J326" s="1115"/>
      <c r="K326" s="1115"/>
      <c r="L326" s="1116"/>
    </row>
    <row r="327" spans="2:12" ht="42.75" customHeight="1" thickBot="1" x14ac:dyDescent="0.3">
      <c r="B327" s="1108" t="s">
        <v>1223</v>
      </c>
      <c r="C327" s="1109"/>
      <c r="D327" s="1109"/>
      <c r="E327" s="1109"/>
      <c r="F327" s="1109"/>
      <c r="G327" s="1109"/>
      <c r="H327" s="1109"/>
      <c r="I327" s="1109"/>
      <c r="J327" s="1109"/>
      <c r="K327" s="1109"/>
      <c r="L327" s="1110"/>
    </row>
    <row r="328" spans="2:12" ht="14.25" customHeight="1" x14ac:dyDescent="0.25">
      <c r="B328" s="995" t="s">
        <v>539</v>
      </c>
      <c r="C328" s="996"/>
      <c r="D328" s="996"/>
      <c r="E328" s="996"/>
      <c r="F328" s="996"/>
      <c r="G328" s="997"/>
      <c r="H328" s="995" t="s">
        <v>540</v>
      </c>
      <c r="I328" s="996"/>
      <c r="J328" s="996"/>
      <c r="K328" s="996"/>
      <c r="L328" s="997"/>
    </row>
    <row r="329" spans="2:12" ht="103.5" customHeight="1" x14ac:dyDescent="0.25">
      <c r="B329" s="980"/>
      <c r="C329" s="981"/>
      <c r="D329" s="981"/>
      <c r="E329" s="981"/>
      <c r="F329" s="981"/>
      <c r="G329" s="982"/>
      <c r="H329" s="980"/>
      <c r="I329" s="981"/>
      <c r="J329" s="981"/>
      <c r="K329" s="981"/>
      <c r="L329" s="982"/>
    </row>
    <row r="330" spans="2:12" x14ac:dyDescent="0.25">
      <c r="B330" s="980"/>
      <c r="C330" s="981"/>
      <c r="D330" s="981"/>
      <c r="E330" s="981"/>
      <c r="F330" s="981"/>
      <c r="G330" s="982"/>
      <c r="H330" s="980"/>
      <c r="I330" s="981"/>
      <c r="J330" s="981"/>
      <c r="K330" s="981"/>
      <c r="L330" s="982"/>
    </row>
    <row r="331" spans="2:12" x14ac:dyDescent="0.25">
      <c r="B331" s="980"/>
      <c r="C331" s="981"/>
      <c r="D331" s="981"/>
      <c r="E331" s="981"/>
      <c r="F331" s="981"/>
      <c r="G331" s="982"/>
      <c r="H331" s="980"/>
      <c r="I331" s="981"/>
      <c r="J331" s="981"/>
      <c r="K331" s="981"/>
      <c r="L331" s="982"/>
    </row>
    <row r="332" spans="2:12" x14ac:dyDescent="0.25">
      <c r="B332" s="980"/>
      <c r="C332" s="981"/>
      <c r="D332" s="981"/>
      <c r="E332" s="981"/>
      <c r="F332" s="981"/>
      <c r="G332" s="982"/>
      <c r="H332" s="980"/>
      <c r="I332" s="981"/>
      <c r="J332" s="981"/>
      <c r="K332" s="981"/>
      <c r="L332" s="982"/>
    </row>
    <row r="333" spans="2:12" x14ac:dyDescent="0.25">
      <c r="B333" s="980"/>
      <c r="C333" s="981"/>
      <c r="D333" s="981"/>
      <c r="E333" s="981"/>
      <c r="F333" s="981"/>
      <c r="G333" s="982"/>
      <c r="H333" s="980"/>
      <c r="I333" s="981"/>
      <c r="J333" s="981"/>
      <c r="K333" s="981"/>
      <c r="L333" s="982"/>
    </row>
    <row r="334" spans="2:12" x14ac:dyDescent="0.25">
      <c r="B334" s="980"/>
      <c r="C334" s="981"/>
      <c r="D334" s="981"/>
      <c r="E334" s="981"/>
      <c r="F334" s="981"/>
      <c r="G334" s="982"/>
      <c r="H334" s="980"/>
      <c r="I334" s="981"/>
      <c r="J334" s="981"/>
      <c r="K334" s="981"/>
      <c r="L334" s="982"/>
    </row>
    <row r="335" spans="2:12" x14ac:dyDescent="0.25">
      <c r="B335" s="980"/>
      <c r="C335" s="981"/>
      <c r="D335" s="981"/>
      <c r="E335" s="981"/>
      <c r="F335" s="981"/>
      <c r="G335" s="982"/>
      <c r="H335" s="980"/>
      <c r="I335" s="981"/>
      <c r="J335" s="981"/>
      <c r="K335" s="981"/>
      <c r="L335" s="982"/>
    </row>
    <row r="336" spans="2:12" ht="15" customHeight="1" x14ac:dyDescent="0.25">
      <c r="B336" s="1111">
        <v>51</v>
      </c>
      <c r="C336" s="1112"/>
      <c r="D336" s="1112"/>
      <c r="E336" s="1112"/>
      <c r="F336" s="1112"/>
      <c r="G336" s="1113"/>
      <c r="H336" s="1111">
        <v>52</v>
      </c>
      <c r="I336" s="1112"/>
      <c r="J336" s="1112"/>
      <c r="K336" s="1112"/>
      <c r="L336" s="1113"/>
    </row>
    <row r="337" spans="2:12" ht="15.75" thickBot="1" x14ac:dyDescent="0.3">
      <c r="B337" s="1114"/>
      <c r="C337" s="1115"/>
      <c r="D337" s="1115"/>
      <c r="E337" s="1115"/>
      <c r="F337" s="1115"/>
      <c r="G337" s="1116"/>
      <c r="H337" s="1114"/>
      <c r="I337" s="1115"/>
      <c r="J337" s="1115"/>
      <c r="K337" s="1115"/>
      <c r="L337" s="1116"/>
    </row>
    <row r="338" spans="2:12" ht="66" customHeight="1" thickBot="1" x14ac:dyDescent="0.3">
      <c r="B338" s="1108" t="s">
        <v>1224</v>
      </c>
      <c r="C338" s="1109"/>
      <c r="D338" s="1109"/>
      <c r="E338" s="1109"/>
      <c r="F338" s="1109"/>
      <c r="G338" s="1109"/>
      <c r="H338" s="1109"/>
      <c r="I338" s="1109"/>
      <c r="J338" s="1109"/>
      <c r="K338" s="1109"/>
      <c r="L338" s="1110"/>
    </row>
    <row r="339" spans="2:12" x14ac:dyDescent="0.25">
      <c r="B339" s="995" t="s">
        <v>539</v>
      </c>
      <c r="C339" s="996"/>
      <c r="D339" s="996"/>
      <c r="E339" s="996"/>
      <c r="F339" s="996"/>
      <c r="G339" s="997"/>
      <c r="H339" s="995" t="s">
        <v>540</v>
      </c>
      <c r="I339" s="996"/>
      <c r="J339" s="996"/>
      <c r="K339" s="996"/>
      <c r="L339" s="997"/>
    </row>
    <row r="340" spans="2:12" x14ac:dyDescent="0.25">
      <c r="B340" s="980"/>
      <c r="C340" s="981"/>
      <c r="D340" s="981"/>
      <c r="E340" s="981"/>
      <c r="F340" s="981"/>
      <c r="G340" s="982"/>
      <c r="H340" s="980"/>
      <c r="I340" s="981"/>
      <c r="J340" s="981"/>
      <c r="K340" s="981"/>
      <c r="L340" s="982"/>
    </row>
    <row r="341" spans="2:12" x14ac:dyDescent="0.25">
      <c r="B341" s="980"/>
      <c r="C341" s="981"/>
      <c r="D341" s="981"/>
      <c r="E341" s="981"/>
      <c r="F341" s="981"/>
      <c r="G341" s="982"/>
      <c r="H341" s="980"/>
      <c r="I341" s="981"/>
      <c r="J341" s="981"/>
      <c r="K341" s="981"/>
      <c r="L341" s="982"/>
    </row>
    <row r="342" spans="2:12" x14ac:dyDescent="0.25">
      <c r="B342" s="980"/>
      <c r="C342" s="981"/>
      <c r="D342" s="981"/>
      <c r="E342" s="981"/>
      <c r="F342" s="981"/>
      <c r="G342" s="982"/>
      <c r="H342" s="980"/>
      <c r="I342" s="981"/>
      <c r="J342" s="981"/>
      <c r="K342" s="981"/>
      <c r="L342" s="982"/>
    </row>
    <row r="343" spans="2:12" x14ac:dyDescent="0.25">
      <c r="B343" s="980"/>
      <c r="C343" s="981"/>
      <c r="D343" s="981"/>
      <c r="E343" s="981"/>
      <c r="F343" s="981"/>
      <c r="G343" s="982"/>
      <c r="H343" s="980"/>
      <c r="I343" s="981"/>
      <c r="J343" s="981"/>
      <c r="K343" s="981"/>
      <c r="L343" s="982"/>
    </row>
    <row r="344" spans="2:12" x14ac:dyDescent="0.25">
      <c r="B344" s="980"/>
      <c r="C344" s="981"/>
      <c r="D344" s="981"/>
      <c r="E344" s="981"/>
      <c r="F344" s="981"/>
      <c r="G344" s="982"/>
      <c r="H344" s="980"/>
      <c r="I344" s="981"/>
      <c r="J344" s="981"/>
      <c r="K344" s="981"/>
      <c r="L344" s="982"/>
    </row>
    <row r="345" spans="2:12" x14ac:dyDescent="0.25">
      <c r="B345" s="980"/>
      <c r="C345" s="981"/>
      <c r="D345" s="981"/>
      <c r="E345" s="981"/>
      <c r="F345" s="981"/>
      <c r="G345" s="982"/>
      <c r="H345" s="980"/>
      <c r="I345" s="981"/>
      <c r="J345" s="981"/>
      <c r="K345" s="981"/>
      <c r="L345" s="982"/>
    </row>
    <row r="346" spans="2:12" ht="97.5" customHeight="1" x14ac:dyDescent="0.25">
      <c r="B346" s="980"/>
      <c r="C346" s="981"/>
      <c r="D346" s="981"/>
      <c r="E346" s="981"/>
      <c r="F346" s="981"/>
      <c r="G346" s="982"/>
      <c r="H346" s="980"/>
      <c r="I346" s="981"/>
      <c r="J346" s="981"/>
      <c r="K346" s="981"/>
      <c r="L346" s="982"/>
    </row>
    <row r="347" spans="2:12" x14ac:dyDescent="0.25">
      <c r="B347" s="1111">
        <v>53</v>
      </c>
      <c r="C347" s="1112"/>
      <c r="D347" s="1112"/>
      <c r="E347" s="1112"/>
      <c r="F347" s="1112"/>
      <c r="G347" s="1113"/>
      <c r="H347" s="1111">
        <v>54</v>
      </c>
      <c r="I347" s="1112"/>
      <c r="J347" s="1112"/>
      <c r="K347" s="1112"/>
      <c r="L347" s="1113"/>
    </row>
    <row r="348" spans="2:12" ht="15.75" thickBot="1" x14ac:dyDescent="0.3">
      <c r="B348" s="1114"/>
      <c r="C348" s="1115"/>
      <c r="D348" s="1115"/>
      <c r="E348" s="1115"/>
      <c r="F348" s="1115"/>
      <c r="G348" s="1116"/>
      <c r="H348" s="1114"/>
      <c r="I348" s="1115"/>
      <c r="J348" s="1115"/>
      <c r="K348" s="1115"/>
      <c r="L348" s="1116"/>
    </row>
    <row r="349" spans="2:12" x14ac:dyDescent="0.25">
      <c r="B349" s="995" t="s">
        <v>539</v>
      </c>
      <c r="C349" s="996"/>
      <c r="D349" s="996"/>
      <c r="E349" s="996"/>
      <c r="F349" s="996"/>
      <c r="G349" s="997"/>
      <c r="H349" s="995" t="s">
        <v>540</v>
      </c>
      <c r="I349" s="996"/>
      <c r="J349" s="996"/>
      <c r="K349" s="996"/>
      <c r="L349" s="997"/>
    </row>
    <row r="350" spans="2:12" x14ac:dyDescent="0.25">
      <c r="B350" s="980"/>
      <c r="C350" s="981"/>
      <c r="D350" s="981"/>
      <c r="E350" s="981"/>
      <c r="F350" s="981"/>
      <c r="G350" s="982"/>
      <c r="H350" s="980"/>
      <c r="I350" s="981"/>
      <c r="J350" s="981"/>
      <c r="K350" s="981"/>
      <c r="L350" s="982"/>
    </row>
    <row r="351" spans="2:12" x14ac:dyDescent="0.25">
      <c r="B351" s="980"/>
      <c r="C351" s="981"/>
      <c r="D351" s="981"/>
      <c r="E351" s="981"/>
      <c r="F351" s="981"/>
      <c r="G351" s="982"/>
      <c r="H351" s="980"/>
      <c r="I351" s="981"/>
      <c r="J351" s="981"/>
      <c r="K351" s="981"/>
      <c r="L351" s="982"/>
    </row>
    <row r="352" spans="2:12" x14ac:dyDescent="0.25">
      <c r="B352" s="980"/>
      <c r="C352" s="981"/>
      <c r="D352" s="981"/>
      <c r="E352" s="981"/>
      <c r="F352" s="981"/>
      <c r="G352" s="982"/>
      <c r="H352" s="980"/>
      <c r="I352" s="981"/>
      <c r="J352" s="981"/>
      <c r="K352" s="981"/>
      <c r="L352" s="982"/>
    </row>
    <row r="353" spans="2:12" x14ac:dyDescent="0.25">
      <c r="B353" s="980"/>
      <c r="C353" s="981"/>
      <c r="D353" s="981"/>
      <c r="E353" s="981"/>
      <c r="F353" s="981"/>
      <c r="G353" s="982"/>
      <c r="H353" s="980"/>
      <c r="I353" s="981"/>
      <c r="J353" s="981"/>
      <c r="K353" s="981"/>
      <c r="L353" s="982"/>
    </row>
    <row r="354" spans="2:12" x14ac:dyDescent="0.25">
      <c r="B354" s="980"/>
      <c r="C354" s="981"/>
      <c r="D354" s="981"/>
      <c r="E354" s="981"/>
      <c r="F354" s="981"/>
      <c r="G354" s="982"/>
      <c r="H354" s="980"/>
      <c r="I354" s="981"/>
      <c r="J354" s="981"/>
      <c r="K354" s="981"/>
      <c r="L354" s="982"/>
    </row>
    <row r="355" spans="2:12" x14ac:dyDescent="0.25">
      <c r="B355" s="980"/>
      <c r="C355" s="981"/>
      <c r="D355" s="981"/>
      <c r="E355" s="981"/>
      <c r="F355" s="981"/>
      <c r="G355" s="982"/>
      <c r="H355" s="980"/>
      <c r="I355" s="981"/>
      <c r="J355" s="981"/>
      <c r="K355" s="981"/>
      <c r="L355" s="982"/>
    </row>
    <row r="356" spans="2:12" ht="90" customHeight="1" x14ac:dyDescent="0.25">
      <c r="B356" s="980"/>
      <c r="C356" s="981"/>
      <c r="D356" s="981"/>
      <c r="E356" s="981"/>
      <c r="F356" s="981"/>
      <c r="G356" s="982"/>
      <c r="H356" s="980"/>
      <c r="I356" s="981"/>
      <c r="J356" s="981"/>
      <c r="K356" s="981"/>
      <c r="L356" s="982"/>
    </row>
    <row r="357" spans="2:12" x14ac:dyDescent="0.25">
      <c r="B357" s="1111">
        <v>55</v>
      </c>
      <c r="C357" s="1112"/>
      <c r="D357" s="1112"/>
      <c r="E357" s="1112"/>
      <c r="F357" s="1112"/>
      <c r="G357" s="1113"/>
      <c r="H357" s="1111">
        <v>56</v>
      </c>
      <c r="I357" s="1112"/>
      <c r="J357" s="1112"/>
      <c r="K357" s="1112"/>
      <c r="L357" s="1113"/>
    </row>
    <row r="358" spans="2:12" ht="15.75" thickBot="1" x14ac:dyDescent="0.3">
      <c r="B358" s="1114"/>
      <c r="C358" s="1115"/>
      <c r="D358" s="1115"/>
      <c r="E358" s="1115"/>
      <c r="F358" s="1115"/>
      <c r="G358" s="1116"/>
      <c r="H358" s="1114"/>
      <c r="I358" s="1115"/>
      <c r="J358" s="1115"/>
      <c r="K358" s="1115"/>
      <c r="L358" s="1116"/>
    </row>
    <row r="359" spans="2:12" x14ac:dyDescent="0.25">
      <c r="B359" s="995" t="s">
        <v>539</v>
      </c>
      <c r="C359" s="996"/>
      <c r="D359" s="996"/>
      <c r="E359" s="996"/>
      <c r="F359" s="996"/>
      <c r="G359" s="997"/>
      <c r="H359" s="995" t="s">
        <v>540</v>
      </c>
      <c r="I359" s="996"/>
      <c r="J359" s="996"/>
      <c r="K359" s="996"/>
      <c r="L359" s="997"/>
    </row>
    <row r="360" spans="2:12" x14ac:dyDescent="0.25">
      <c r="B360" s="980"/>
      <c r="C360" s="981"/>
      <c r="D360" s="981"/>
      <c r="E360" s="981"/>
      <c r="F360" s="981"/>
      <c r="G360" s="982"/>
      <c r="H360" s="980"/>
      <c r="I360" s="981"/>
      <c r="J360" s="981"/>
      <c r="K360" s="981"/>
      <c r="L360" s="982"/>
    </row>
    <row r="361" spans="2:12" x14ac:dyDescent="0.25">
      <c r="B361" s="980"/>
      <c r="C361" s="981"/>
      <c r="D361" s="981"/>
      <c r="E361" s="981"/>
      <c r="F361" s="981"/>
      <c r="G361" s="982"/>
      <c r="H361" s="980"/>
      <c r="I361" s="981"/>
      <c r="J361" s="981"/>
      <c r="K361" s="981"/>
      <c r="L361" s="982"/>
    </row>
    <row r="362" spans="2:12" x14ac:dyDescent="0.25">
      <c r="B362" s="980"/>
      <c r="C362" s="981"/>
      <c r="D362" s="981"/>
      <c r="E362" s="981"/>
      <c r="F362" s="981"/>
      <c r="G362" s="982"/>
      <c r="H362" s="980"/>
      <c r="I362" s="981"/>
      <c r="J362" s="981"/>
      <c r="K362" s="981"/>
      <c r="L362" s="982"/>
    </row>
    <row r="363" spans="2:12" x14ac:dyDescent="0.25">
      <c r="B363" s="980"/>
      <c r="C363" s="981"/>
      <c r="D363" s="981"/>
      <c r="E363" s="981"/>
      <c r="F363" s="981"/>
      <c r="G363" s="982"/>
      <c r="H363" s="980"/>
      <c r="I363" s="981"/>
      <c r="J363" s="981"/>
      <c r="K363" s="981"/>
      <c r="L363" s="982"/>
    </row>
    <row r="364" spans="2:12" x14ac:dyDescent="0.25">
      <c r="B364" s="980"/>
      <c r="C364" s="981"/>
      <c r="D364" s="981"/>
      <c r="E364" s="981"/>
      <c r="F364" s="981"/>
      <c r="G364" s="982"/>
      <c r="H364" s="980"/>
      <c r="I364" s="981"/>
      <c r="J364" s="981"/>
      <c r="K364" s="981"/>
      <c r="L364" s="982"/>
    </row>
    <row r="365" spans="2:12" x14ac:dyDescent="0.25">
      <c r="B365" s="980"/>
      <c r="C365" s="981"/>
      <c r="D365" s="981"/>
      <c r="E365" s="981"/>
      <c r="F365" s="981"/>
      <c r="G365" s="982"/>
      <c r="H365" s="980"/>
      <c r="I365" s="981"/>
      <c r="J365" s="981"/>
      <c r="K365" s="981"/>
      <c r="L365" s="982"/>
    </row>
    <row r="366" spans="2:12" ht="96" customHeight="1" x14ac:dyDescent="0.25">
      <c r="B366" s="980"/>
      <c r="C366" s="981"/>
      <c r="D366" s="981"/>
      <c r="E366" s="981"/>
      <c r="F366" s="981"/>
      <c r="G366" s="982"/>
      <c r="H366" s="980"/>
      <c r="I366" s="981"/>
      <c r="J366" s="981"/>
      <c r="K366" s="981"/>
      <c r="L366" s="982"/>
    </row>
    <row r="367" spans="2:12" x14ac:dyDescent="0.25">
      <c r="B367" s="1111">
        <v>57</v>
      </c>
      <c r="C367" s="1112"/>
      <c r="D367" s="1112"/>
      <c r="E367" s="1112"/>
      <c r="F367" s="1112"/>
      <c r="G367" s="1113"/>
      <c r="H367" s="1111">
        <v>58</v>
      </c>
      <c r="I367" s="1112"/>
      <c r="J367" s="1112"/>
      <c r="K367" s="1112"/>
      <c r="L367" s="1113"/>
    </row>
    <row r="368" spans="2:12" ht="15.75" thickBot="1" x14ac:dyDescent="0.3">
      <c r="B368" s="1114"/>
      <c r="C368" s="1115"/>
      <c r="D368" s="1115"/>
      <c r="E368" s="1115"/>
      <c r="F368" s="1115"/>
      <c r="G368" s="1116"/>
      <c r="H368" s="1114"/>
      <c r="I368" s="1115"/>
      <c r="J368" s="1115"/>
      <c r="K368" s="1115"/>
      <c r="L368" s="1116"/>
    </row>
    <row r="369" spans="2:12" ht="53.25" customHeight="1" thickBot="1" x14ac:dyDescent="0.3">
      <c r="B369" s="1117" t="s">
        <v>1225</v>
      </c>
      <c r="C369" s="1109"/>
      <c r="D369" s="1109"/>
      <c r="E369" s="1109"/>
      <c r="F369" s="1109"/>
      <c r="G369" s="1109"/>
      <c r="H369" s="1109"/>
      <c r="I369" s="1109"/>
      <c r="J369" s="1109"/>
      <c r="K369" s="1109"/>
      <c r="L369" s="1110"/>
    </row>
    <row r="370" spans="2:12" x14ac:dyDescent="0.25">
      <c r="B370" s="995" t="s">
        <v>539</v>
      </c>
      <c r="C370" s="996"/>
      <c r="D370" s="996"/>
      <c r="E370" s="996"/>
      <c r="F370" s="996"/>
      <c r="G370" s="997"/>
      <c r="H370" s="995" t="s">
        <v>540</v>
      </c>
      <c r="I370" s="996"/>
      <c r="J370" s="996"/>
      <c r="K370" s="996"/>
      <c r="L370" s="997"/>
    </row>
    <row r="371" spans="2:12" x14ac:dyDescent="0.25">
      <c r="B371" s="980"/>
      <c r="C371" s="981"/>
      <c r="D371" s="981"/>
      <c r="E371" s="981"/>
      <c r="F371" s="981"/>
      <c r="G371" s="982"/>
      <c r="H371" s="980"/>
      <c r="I371" s="981"/>
      <c r="J371" s="981"/>
      <c r="K371" s="981"/>
      <c r="L371" s="982"/>
    </row>
    <row r="372" spans="2:12" x14ac:dyDescent="0.25">
      <c r="B372" s="980"/>
      <c r="C372" s="981"/>
      <c r="D372" s="981"/>
      <c r="E372" s="981"/>
      <c r="F372" s="981"/>
      <c r="G372" s="982"/>
      <c r="H372" s="980"/>
      <c r="I372" s="981"/>
      <c r="J372" s="981"/>
      <c r="K372" s="981"/>
      <c r="L372" s="982"/>
    </row>
    <row r="373" spans="2:12" x14ac:dyDescent="0.25">
      <c r="B373" s="980"/>
      <c r="C373" s="981"/>
      <c r="D373" s="981"/>
      <c r="E373" s="981"/>
      <c r="F373" s="981"/>
      <c r="G373" s="982"/>
      <c r="H373" s="980"/>
      <c r="I373" s="981"/>
      <c r="J373" s="981"/>
      <c r="K373" s="981"/>
      <c r="L373" s="982"/>
    </row>
    <row r="374" spans="2:12" x14ac:dyDescent="0.25">
      <c r="B374" s="980"/>
      <c r="C374" s="981"/>
      <c r="D374" s="981"/>
      <c r="E374" s="981"/>
      <c r="F374" s="981"/>
      <c r="G374" s="982"/>
      <c r="H374" s="980"/>
      <c r="I374" s="981"/>
      <c r="J374" s="981"/>
      <c r="K374" s="981"/>
      <c r="L374" s="982"/>
    </row>
    <row r="375" spans="2:12" x14ac:dyDescent="0.25">
      <c r="B375" s="980"/>
      <c r="C375" s="981"/>
      <c r="D375" s="981"/>
      <c r="E375" s="981"/>
      <c r="F375" s="981"/>
      <c r="G375" s="982"/>
      <c r="H375" s="980"/>
      <c r="I375" s="981"/>
      <c r="J375" s="981"/>
      <c r="K375" s="981"/>
      <c r="L375" s="982"/>
    </row>
    <row r="376" spans="2:12" x14ac:dyDescent="0.25">
      <c r="B376" s="980"/>
      <c r="C376" s="981"/>
      <c r="D376" s="981"/>
      <c r="E376" s="981"/>
      <c r="F376" s="981"/>
      <c r="G376" s="982"/>
      <c r="H376" s="980"/>
      <c r="I376" s="981"/>
      <c r="J376" s="981"/>
      <c r="K376" s="981"/>
      <c r="L376" s="982"/>
    </row>
    <row r="377" spans="2:12" ht="88.5" customHeight="1" x14ac:dyDescent="0.25">
      <c r="B377" s="980"/>
      <c r="C377" s="981"/>
      <c r="D377" s="981"/>
      <c r="E377" s="981"/>
      <c r="F377" s="981"/>
      <c r="G377" s="982"/>
      <c r="H377" s="980"/>
      <c r="I377" s="981"/>
      <c r="J377" s="981"/>
      <c r="K377" s="981"/>
      <c r="L377" s="982"/>
    </row>
    <row r="378" spans="2:12" x14ac:dyDescent="0.25">
      <c r="B378" s="1111">
        <v>45</v>
      </c>
      <c r="C378" s="1112"/>
      <c r="D378" s="1112"/>
      <c r="E378" s="1112"/>
      <c r="F378" s="1112"/>
      <c r="G378" s="1113"/>
      <c r="H378" s="1111">
        <v>46</v>
      </c>
      <c r="I378" s="1112"/>
      <c r="J378" s="1112"/>
      <c r="K378" s="1112"/>
      <c r="L378" s="1113"/>
    </row>
    <row r="379" spans="2:12" ht="15.75" thickBot="1" x14ac:dyDescent="0.3">
      <c r="B379" s="1114"/>
      <c r="C379" s="1115"/>
      <c r="D379" s="1115"/>
      <c r="E379" s="1115"/>
      <c r="F379" s="1115"/>
      <c r="G379" s="1116"/>
      <c r="H379" s="1114"/>
      <c r="I379" s="1115"/>
      <c r="J379" s="1115"/>
      <c r="K379" s="1115"/>
      <c r="L379" s="1116"/>
    </row>
    <row r="380" spans="2:12" ht="61.5" customHeight="1" thickBot="1" x14ac:dyDescent="0.3">
      <c r="B380" s="1108" t="s">
        <v>1226</v>
      </c>
      <c r="C380" s="1109"/>
      <c r="D380" s="1109"/>
      <c r="E380" s="1109"/>
      <c r="F380" s="1109"/>
      <c r="G380" s="1109"/>
      <c r="H380" s="1109"/>
      <c r="I380" s="1109"/>
      <c r="J380" s="1109"/>
      <c r="K380" s="1109"/>
      <c r="L380" s="1110"/>
    </row>
    <row r="381" spans="2:12" x14ac:dyDescent="0.25">
      <c r="B381" s="995" t="s">
        <v>539</v>
      </c>
      <c r="C381" s="996"/>
      <c r="D381" s="996"/>
      <c r="E381" s="996"/>
      <c r="F381" s="996"/>
      <c r="G381" s="997"/>
      <c r="H381" s="995" t="s">
        <v>540</v>
      </c>
      <c r="I381" s="996"/>
      <c r="J381" s="996"/>
      <c r="K381" s="996"/>
      <c r="L381" s="997"/>
    </row>
    <row r="382" spans="2:12" x14ac:dyDescent="0.25">
      <c r="B382" s="980"/>
      <c r="C382" s="981"/>
      <c r="D382" s="981"/>
      <c r="E382" s="981"/>
      <c r="F382" s="981"/>
      <c r="G382" s="982"/>
      <c r="H382" s="980"/>
      <c r="I382" s="981"/>
      <c r="J382" s="981"/>
      <c r="K382" s="981"/>
      <c r="L382" s="982"/>
    </row>
    <row r="383" spans="2:12" x14ac:dyDescent="0.25">
      <c r="B383" s="980"/>
      <c r="C383" s="981"/>
      <c r="D383" s="981"/>
      <c r="E383" s="981"/>
      <c r="F383" s="981"/>
      <c r="G383" s="982"/>
      <c r="H383" s="980"/>
      <c r="I383" s="981"/>
      <c r="J383" s="981"/>
      <c r="K383" s="981"/>
      <c r="L383" s="982"/>
    </row>
    <row r="384" spans="2:12" x14ac:dyDescent="0.25">
      <c r="B384" s="980"/>
      <c r="C384" s="981"/>
      <c r="D384" s="981"/>
      <c r="E384" s="981"/>
      <c r="F384" s="981"/>
      <c r="G384" s="982"/>
      <c r="H384" s="980"/>
      <c r="I384" s="981"/>
      <c r="J384" s="981"/>
      <c r="K384" s="981"/>
      <c r="L384" s="982"/>
    </row>
    <row r="385" spans="2:12" x14ac:dyDescent="0.25">
      <c r="B385" s="980"/>
      <c r="C385" s="981"/>
      <c r="D385" s="981"/>
      <c r="E385" s="981"/>
      <c r="F385" s="981"/>
      <c r="G385" s="982"/>
      <c r="H385" s="980"/>
      <c r="I385" s="981"/>
      <c r="J385" s="981"/>
      <c r="K385" s="981"/>
      <c r="L385" s="982"/>
    </row>
    <row r="386" spans="2:12" x14ac:dyDescent="0.25">
      <c r="B386" s="980"/>
      <c r="C386" s="981"/>
      <c r="D386" s="981"/>
      <c r="E386" s="981"/>
      <c r="F386" s="981"/>
      <c r="G386" s="982"/>
      <c r="H386" s="980"/>
      <c r="I386" s="981"/>
      <c r="J386" s="981"/>
      <c r="K386" s="981"/>
      <c r="L386" s="982"/>
    </row>
    <row r="387" spans="2:12" x14ac:dyDescent="0.25">
      <c r="B387" s="980"/>
      <c r="C387" s="981"/>
      <c r="D387" s="981"/>
      <c r="E387" s="981"/>
      <c r="F387" s="981"/>
      <c r="G387" s="982"/>
      <c r="H387" s="980"/>
      <c r="I387" s="981"/>
      <c r="J387" s="981"/>
      <c r="K387" s="981"/>
      <c r="L387" s="982"/>
    </row>
    <row r="388" spans="2:12" ht="100.5" customHeight="1" x14ac:dyDescent="0.25">
      <c r="B388" s="980"/>
      <c r="C388" s="981"/>
      <c r="D388" s="981"/>
      <c r="E388" s="981"/>
      <c r="F388" s="981"/>
      <c r="G388" s="982"/>
      <c r="H388" s="980"/>
      <c r="I388" s="981"/>
      <c r="J388" s="981"/>
      <c r="K388" s="981"/>
      <c r="L388" s="982"/>
    </row>
    <row r="389" spans="2:12" x14ac:dyDescent="0.25">
      <c r="B389" s="1111">
        <v>47</v>
      </c>
      <c r="C389" s="1112"/>
      <c r="D389" s="1112"/>
      <c r="E389" s="1112"/>
      <c r="F389" s="1112"/>
      <c r="G389" s="1113"/>
      <c r="H389" s="1111">
        <v>48</v>
      </c>
      <c r="I389" s="1112"/>
      <c r="J389" s="1112"/>
      <c r="K389" s="1112"/>
      <c r="L389" s="1113"/>
    </row>
    <row r="390" spans="2:12" ht="15.75" thickBot="1" x14ac:dyDescent="0.3">
      <c r="B390" s="1114"/>
      <c r="C390" s="1115"/>
      <c r="D390" s="1115"/>
      <c r="E390" s="1115"/>
      <c r="F390" s="1115"/>
      <c r="G390" s="1116"/>
      <c r="H390" s="1114"/>
      <c r="I390" s="1115"/>
      <c r="J390" s="1115"/>
      <c r="K390" s="1115"/>
      <c r="L390" s="1116"/>
    </row>
    <row r="391" spans="2:12" x14ac:dyDescent="0.25">
      <c r="B391" s="995" t="s">
        <v>539</v>
      </c>
      <c r="C391" s="996"/>
      <c r="D391" s="996"/>
      <c r="E391" s="996"/>
      <c r="F391" s="996"/>
      <c r="G391" s="997"/>
      <c r="H391" s="995" t="s">
        <v>540</v>
      </c>
      <c r="I391" s="996"/>
      <c r="J391" s="996"/>
      <c r="K391" s="996"/>
      <c r="L391" s="997"/>
    </row>
    <row r="392" spans="2:12" x14ac:dyDescent="0.25">
      <c r="B392" s="980"/>
      <c r="C392" s="981"/>
      <c r="D392" s="981"/>
      <c r="E392" s="981"/>
      <c r="F392" s="981"/>
      <c r="G392" s="982"/>
      <c r="H392" s="980"/>
      <c r="I392" s="981"/>
      <c r="J392" s="981"/>
      <c r="K392" s="981"/>
      <c r="L392" s="982"/>
    </row>
    <row r="393" spans="2:12" x14ac:dyDescent="0.25">
      <c r="B393" s="980"/>
      <c r="C393" s="981"/>
      <c r="D393" s="981"/>
      <c r="E393" s="981"/>
      <c r="F393" s="981"/>
      <c r="G393" s="982"/>
      <c r="H393" s="980"/>
      <c r="I393" s="981"/>
      <c r="J393" s="981"/>
      <c r="K393" s="981"/>
      <c r="L393" s="982"/>
    </row>
    <row r="394" spans="2:12" x14ac:dyDescent="0.25">
      <c r="B394" s="980"/>
      <c r="C394" s="981"/>
      <c r="D394" s="981"/>
      <c r="E394" s="981"/>
      <c r="F394" s="981"/>
      <c r="G394" s="982"/>
      <c r="H394" s="980"/>
      <c r="I394" s="981"/>
      <c r="J394" s="981"/>
      <c r="K394" s="981"/>
      <c r="L394" s="982"/>
    </row>
    <row r="395" spans="2:12" x14ac:dyDescent="0.25">
      <c r="B395" s="980"/>
      <c r="C395" s="981"/>
      <c r="D395" s="981"/>
      <c r="E395" s="981"/>
      <c r="F395" s="981"/>
      <c r="G395" s="982"/>
      <c r="H395" s="980"/>
      <c r="I395" s="981"/>
      <c r="J395" s="981"/>
      <c r="K395" s="981"/>
      <c r="L395" s="982"/>
    </row>
    <row r="396" spans="2:12" x14ac:dyDescent="0.25">
      <c r="B396" s="980"/>
      <c r="C396" s="981"/>
      <c r="D396" s="981"/>
      <c r="E396" s="981"/>
      <c r="F396" s="981"/>
      <c r="G396" s="982"/>
      <c r="H396" s="980"/>
      <c r="I396" s="981"/>
      <c r="J396" s="981"/>
      <c r="K396" s="981"/>
      <c r="L396" s="982"/>
    </row>
    <row r="397" spans="2:12" x14ac:dyDescent="0.25">
      <c r="B397" s="980"/>
      <c r="C397" s="981"/>
      <c r="D397" s="981"/>
      <c r="E397" s="981"/>
      <c r="F397" s="981"/>
      <c r="G397" s="982"/>
      <c r="H397" s="980"/>
      <c r="I397" s="981"/>
      <c r="J397" s="981"/>
      <c r="K397" s="981"/>
      <c r="L397" s="982"/>
    </row>
    <row r="398" spans="2:12" ht="101.25" customHeight="1" x14ac:dyDescent="0.25">
      <c r="B398" s="980"/>
      <c r="C398" s="981"/>
      <c r="D398" s="981"/>
      <c r="E398" s="981"/>
      <c r="F398" s="981"/>
      <c r="G398" s="982"/>
      <c r="H398" s="980"/>
      <c r="I398" s="981"/>
      <c r="J398" s="981"/>
      <c r="K398" s="981"/>
      <c r="L398" s="982"/>
    </row>
    <row r="399" spans="2:12" x14ac:dyDescent="0.25">
      <c r="B399" s="1111">
        <v>49</v>
      </c>
      <c r="C399" s="1112"/>
      <c r="D399" s="1112"/>
      <c r="E399" s="1112"/>
      <c r="F399" s="1112"/>
      <c r="G399" s="1113"/>
      <c r="H399" s="1111">
        <v>50</v>
      </c>
      <c r="I399" s="1112"/>
      <c r="J399" s="1112"/>
      <c r="K399" s="1112"/>
      <c r="L399" s="1113"/>
    </row>
    <row r="400" spans="2:12" ht="15.75" thickBot="1" x14ac:dyDescent="0.3">
      <c r="B400" s="1114"/>
      <c r="C400" s="1115"/>
      <c r="D400" s="1115"/>
      <c r="E400" s="1115"/>
      <c r="F400" s="1115"/>
      <c r="G400" s="1116"/>
      <c r="H400" s="1114"/>
      <c r="I400" s="1115"/>
      <c r="J400" s="1115"/>
      <c r="K400" s="1115"/>
      <c r="L400" s="1116"/>
    </row>
    <row r="401" spans="2:12" x14ac:dyDescent="0.25">
      <c r="B401" s="995" t="s">
        <v>539</v>
      </c>
      <c r="C401" s="996"/>
      <c r="D401" s="996"/>
      <c r="E401" s="996"/>
      <c r="F401" s="996"/>
      <c r="G401" s="997"/>
      <c r="H401" s="995" t="s">
        <v>540</v>
      </c>
      <c r="I401" s="996"/>
      <c r="J401" s="996"/>
      <c r="K401" s="996"/>
      <c r="L401" s="997"/>
    </row>
    <row r="402" spans="2:12" x14ac:dyDescent="0.25">
      <c r="B402" s="980"/>
      <c r="C402" s="981"/>
      <c r="D402" s="981"/>
      <c r="E402" s="981"/>
      <c r="F402" s="981"/>
      <c r="G402" s="982"/>
      <c r="H402" s="980"/>
      <c r="I402" s="981"/>
      <c r="J402" s="981"/>
      <c r="K402" s="981"/>
      <c r="L402" s="982"/>
    </row>
    <row r="403" spans="2:12" x14ac:dyDescent="0.25">
      <c r="B403" s="980"/>
      <c r="C403" s="981"/>
      <c r="D403" s="981"/>
      <c r="E403" s="981"/>
      <c r="F403" s="981"/>
      <c r="G403" s="982"/>
      <c r="H403" s="980"/>
      <c r="I403" s="981"/>
      <c r="J403" s="981"/>
      <c r="K403" s="981"/>
      <c r="L403" s="982"/>
    </row>
    <row r="404" spans="2:12" x14ac:dyDescent="0.25">
      <c r="B404" s="980"/>
      <c r="C404" s="981"/>
      <c r="D404" s="981"/>
      <c r="E404" s="981"/>
      <c r="F404" s="981"/>
      <c r="G404" s="982"/>
      <c r="H404" s="980"/>
      <c r="I404" s="981"/>
      <c r="J404" s="981"/>
      <c r="K404" s="981"/>
      <c r="L404" s="982"/>
    </row>
    <row r="405" spans="2:12" x14ac:dyDescent="0.25">
      <c r="B405" s="980"/>
      <c r="C405" s="981"/>
      <c r="D405" s="981"/>
      <c r="E405" s="981"/>
      <c r="F405" s="981"/>
      <c r="G405" s="982"/>
      <c r="H405" s="980"/>
      <c r="I405" s="981"/>
      <c r="J405" s="981"/>
      <c r="K405" s="981"/>
      <c r="L405" s="982"/>
    </row>
    <row r="406" spans="2:12" x14ac:dyDescent="0.25">
      <c r="B406" s="980"/>
      <c r="C406" s="981"/>
      <c r="D406" s="981"/>
      <c r="E406" s="981"/>
      <c r="F406" s="981"/>
      <c r="G406" s="982"/>
      <c r="H406" s="980"/>
      <c r="I406" s="981"/>
      <c r="J406" s="981"/>
      <c r="K406" s="981"/>
      <c r="L406" s="982"/>
    </row>
    <row r="407" spans="2:12" x14ac:dyDescent="0.25">
      <c r="B407" s="980"/>
      <c r="C407" s="981"/>
      <c r="D407" s="981"/>
      <c r="E407" s="981"/>
      <c r="F407" s="981"/>
      <c r="G407" s="982"/>
      <c r="H407" s="980"/>
      <c r="I407" s="981"/>
      <c r="J407" s="981"/>
      <c r="K407" s="981"/>
      <c r="L407" s="982"/>
    </row>
    <row r="408" spans="2:12" ht="101.25" customHeight="1" x14ac:dyDescent="0.25">
      <c r="B408" s="980"/>
      <c r="C408" s="981"/>
      <c r="D408" s="981"/>
      <c r="E408" s="981"/>
      <c r="F408" s="981"/>
      <c r="G408" s="982"/>
      <c r="H408" s="980"/>
      <c r="I408" s="981"/>
      <c r="J408" s="981"/>
      <c r="K408" s="981"/>
      <c r="L408" s="982"/>
    </row>
    <row r="409" spans="2:12" x14ac:dyDescent="0.25">
      <c r="B409" s="1111">
        <v>51</v>
      </c>
      <c r="C409" s="1112"/>
      <c r="D409" s="1112"/>
      <c r="E409" s="1112"/>
      <c r="F409" s="1112"/>
      <c r="G409" s="1113"/>
      <c r="H409" s="1111">
        <v>52</v>
      </c>
      <c r="I409" s="1112"/>
      <c r="J409" s="1112"/>
      <c r="K409" s="1112"/>
      <c r="L409" s="1113"/>
    </row>
    <row r="410" spans="2:12" ht="15.75" thickBot="1" x14ac:dyDescent="0.3">
      <c r="B410" s="1114"/>
      <c r="C410" s="1115"/>
      <c r="D410" s="1115"/>
      <c r="E410" s="1115"/>
      <c r="F410" s="1115"/>
      <c r="G410" s="1116"/>
      <c r="H410" s="1114"/>
      <c r="I410" s="1115"/>
      <c r="J410" s="1115"/>
      <c r="K410" s="1115"/>
      <c r="L410" s="1116"/>
    </row>
    <row r="411" spans="2:12" ht="36.75" customHeight="1" thickBot="1" x14ac:dyDescent="0.3">
      <c r="B411" s="1108" t="s">
        <v>1227</v>
      </c>
      <c r="C411" s="1109"/>
      <c r="D411" s="1109"/>
      <c r="E411" s="1109"/>
      <c r="F411" s="1109"/>
      <c r="G411" s="1109"/>
      <c r="H411" s="1109"/>
      <c r="I411" s="1109"/>
      <c r="J411" s="1109"/>
      <c r="K411" s="1109"/>
      <c r="L411" s="1110"/>
    </row>
    <row r="412" spans="2:12" x14ac:dyDescent="0.25">
      <c r="B412" s="995" t="s">
        <v>539</v>
      </c>
      <c r="C412" s="996"/>
      <c r="D412" s="996"/>
      <c r="E412" s="996"/>
      <c r="F412" s="996"/>
      <c r="G412" s="997"/>
      <c r="H412" s="995" t="s">
        <v>540</v>
      </c>
      <c r="I412" s="996"/>
      <c r="J412" s="996"/>
      <c r="K412" s="996"/>
      <c r="L412" s="997"/>
    </row>
    <row r="413" spans="2:12" x14ac:dyDescent="0.25">
      <c r="B413" s="980"/>
      <c r="C413" s="981"/>
      <c r="D413" s="981"/>
      <c r="E413" s="981"/>
      <c r="F413" s="981"/>
      <c r="G413" s="982"/>
      <c r="H413" s="980"/>
      <c r="I413" s="981"/>
      <c r="J413" s="981"/>
      <c r="K413" s="981"/>
      <c r="L413" s="982"/>
    </row>
    <row r="414" spans="2:12" x14ac:dyDescent="0.25">
      <c r="B414" s="980"/>
      <c r="C414" s="981"/>
      <c r="D414" s="981"/>
      <c r="E414" s="981"/>
      <c r="F414" s="981"/>
      <c r="G414" s="982"/>
      <c r="H414" s="980"/>
      <c r="I414" s="981"/>
      <c r="J414" s="981"/>
      <c r="K414" s="981"/>
      <c r="L414" s="982"/>
    </row>
    <row r="415" spans="2:12" x14ac:dyDescent="0.25">
      <c r="B415" s="980"/>
      <c r="C415" s="981"/>
      <c r="D415" s="981"/>
      <c r="E415" s="981"/>
      <c r="F415" s="981"/>
      <c r="G415" s="982"/>
      <c r="H415" s="980"/>
      <c r="I415" s="981"/>
      <c r="J415" s="981"/>
      <c r="K415" s="981"/>
      <c r="L415" s="982"/>
    </row>
    <row r="416" spans="2:12" x14ac:dyDescent="0.25">
      <c r="B416" s="980"/>
      <c r="C416" s="981"/>
      <c r="D416" s="981"/>
      <c r="E416" s="981"/>
      <c r="F416" s="981"/>
      <c r="G416" s="982"/>
      <c r="H416" s="980"/>
      <c r="I416" s="981"/>
      <c r="J416" s="981"/>
      <c r="K416" s="981"/>
      <c r="L416" s="982"/>
    </row>
    <row r="417" spans="2:12" x14ac:dyDescent="0.25">
      <c r="B417" s="980"/>
      <c r="C417" s="981"/>
      <c r="D417" s="981"/>
      <c r="E417" s="981"/>
      <c r="F417" s="981"/>
      <c r="G417" s="982"/>
      <c r="H417" s="980"/>
      <c r="I417" s="981"/>
      <c r="J417" s="981"/>
      <c r="K417" s="981"/>
      <c r="L417" s="982"/>
    </row>
    <row r="418" spans="2:12" x14ac:dyDescent="0.25">
      <c r="B418" s="980"/>
      <c r="C418" s="981"/>
      <c r="D418" s="981"/>
      <c r="E418" s="981"/>
      <c r="F418" s="981"/>
      <c r="G418" s="982"/>
      <c r="H418" s="980"/>
      <c r="I418" s="981"/>
      <c r="J418" s="981"/>
      <c r="K418" s="981"/>
      <c r="L418" s="982"/>
    </row>
    <row r="419" spans="2:12" ht="102" customHeight="1" x14ac:dyDescent="0.25">
      <c r="B419" s="980"/>
      <c r="C419" s="981"/>
      <c r="D419" s="981"/>
      <c r="E419" s="981"/>
      <c r="F419" s="981"/>
      <c r="G419" s="982"/>
      <c r="H419" s="980"/>
      <c r="I419" s="981"/>
      <c r="J419" s="981"/>
      <c r="K419" s="981"/>
      <c r="L419" s="982"/>
    </row>
    <row r="420" spans="2:12" x14ac:dyDescent="0.25">
      <c r="B420" s="1111">
        <v>53</v>
      </c>
      <c r="C420" s="1112"/>
      <c r="D420" s="1112"/>
      <c r="E420" s="1112"/>
      <c r="F420" s="1112"/>
      <c r="G420" s="1113"/>
      <c r="H420" s="1111">
        <v>54</v>
      </c>
      <c r="I420" s="1112"/>
      <c r="J420" s="1112"/>
      <c r="K420" s="1112"/>
      <c r="L420" s="1113"/>
    </row>
    <row r="421" spans="2:12" ht="15.75" thickBot="1" x14ac:dyDescent="0.3">
      <c r="B421" s="1114"/>
      <c r="C421" s="1115"/>
      <c r="D421" s="1115"/>
      <c r="E421" s="1115"/>
      <c r="F421" s="1115"/>
      <c r="G421" s="1116"/>
      <c r="H421" s="1114"/>
      <c r="I421" s="1115"/>
      <c r="J421" s="1115"/>
      <c r="K421" s="1115"/>
      <c r="L421" s="1116"/>
    </row>
    <row r="422" spans="2:12" x14ac:dyDescent="0.25">
      <c r="B422" s="995" t="s">
        <v>539</v>
      </c>
      <c r="C422" s="996"/>
      <c r="D422" s="996"/>
      <c r="E422" s="996"/>
      <c r="F422" s="996"/>
      <c r="G422" s="997"/>
      <c r="H422" s="995" t="s">
        <v>540</v>
      </c>
      <c r="I422" s="996"/>
      <c r="J422" s="996"/>
      <c r="K422" s="996"/>
      <c r="L422" s="997"/>
    </row>
    <row r="423" spans="2:12" x14ac:dyDescent="0.25">
      <c r="B423" s="980"/>
      <c r="C423" s="981"/>
      <c r="D423" s="981"/>
      <c r="E423" s="981"/>
      <c r="F423" s="981"/>
      <c r="G423" s="982"/>
      <c r="H423" s="980"/>
      <c r="I423" s="981"/>
      <c r="J423" s="981"/>
      <c r="K423" s="981"/>
      <c r="L423" s="982"/>
    </row>
    <row r="424" spans="2:12" x14ac:dyDescent="0.25">
      <c r="B424" s="980"/>
      <c r="C424" s="981"/>
      <c r="D424" s="981"/>
      <c r="E424" s="981"/>
      <c r="F424" s="981"/>
      <c r="G424" s="982"/>
      <c r="H424" s="980"/>
      <c r="I424" s="981"/>
      <c r="J424" s="981"/>
      <c r="K424" s="981"/>
      <c r="L424" s="982"/>
    </row>
    <row r="425" spans="2:12" x14ac:dyDescent="0.25">
      <c r="B425" s="980"/>
      <c r="C425" s="981"/>
      <c r="D425" s="981"/>
      <c r="E425" s="981"/>
      <c r="F425" s="981"/>
      <c r="G425" s="982"/>
      <c r="H425" s="980"/>
      <c r="I425" s="981"/>
      <c r="J425" s="981"/>
      <c r="K425" s="981"/>
      <c r="L425" s="982"/>
    </row>
    <row r="426" spans="2:12" x14ac:dyDescent="0.25">
      <c r="B426" s="980"/>
      <c r="C426" s="981"/>
      <c r="D426" s="981"/>
      <c r="E426" s="981"/>
      <c r="F426" s="981"/>
      <c r="G426" s="982"/>
      <c r="H426" s="980"/>
      <c r="I426" s="981"/>
      <c r="J426" s="981"/>
      <c r="K426" s="981"/>
      <c r="L426" s="982"/>
    </row>
    <row r="427" spans="2:12" x14ac:dyDescent="0.25">
      <c r="B427" s="980"/>
      <c r="C427" s="981"/>
      <c r="D427" s="981"/>
      <c r="E427" s="981"/>
      <c r="F427" s="981"/>
      <c r="G427" s="982"/>
      <c r="H427" s="980"/>
      <c r="I427" s="981"/>
      <c r="J427" s="981"/>
      <c r="K427" s="981"/>
      <c r="L427" s="982"/>
    </row>
    <row r="428" spans="2:12" x14ac:dyDescent="0.25">
      <c r="B428" s="980"/>
      <c r="C428" s="981"/>
      <c r="D428" s="981"/>
      <c r="E428" s="981"/>
      <c r="F428" s="981"/>
      <c r="G428" s="982"/>
      <c r="H428" s="980"/>
      <c r="I428" s="981"/>
      <c r="J428" s="981"/>
      <c r="K428" s="981"/>
      <c r="L428" s="982"/>
    </row>
    <row r="429" spans="2:12" ht="99.75" customHeight="1" x14ac:dyDescent="0.25">
      <c r="B429" s="980"/>
      <c r="C429" s="981"/>
      <c r="D429" s="981"/>
      <c r="E429" s="981"/>
      <c r="F429" s="981"/>
      <c r="G429" s="982"/>
      <c r="H429" s="980"/>
      <c r="I429" s="981"/>
      <c r="J429" s="981"/>
      <c r="K429" s="981"/>
      <c r="L429" s="982"/>
    </row>
    <row r="430" spans="2:12" x14ac:dyDescent="0.25">
      <c r="B430" s="1111">
        <v>55</v>
      </c>
      <c r="C430" s="1112"/>
      <c r="D430" s="1112"/>
      <c r="E430" s="1112"/>
      <c r="F430" s="1112"/>
      <c r="G430" s="1113"/>
      <c r="H430" s="1111">
        <v>56</v>
      </c>
      <c r="I430" s="1112"/>
      <c r="J430" s="1112"/>
      <c r="K430" s="1112"/>
      <c r="L430" s="1113"/>
    </row>
    <row r="431" spans="2:12" ht="15.75" thickBot="1" x14ac:dyDescent="0.3">
      <c r="B431" s="1114"/>
      <c r="C431" s="1115"/>
      <c r="D431" s="1115"/>
      <c r="E431" s="1115"/>
      <c r="F431" s="1115"/>
      <c r="G431" s="1116"/>
      <c r="H431" s="1114"/>
      <c r="I431" s="1115"/>
      <c r="J431" s="1115"/>
      <c r="K431" s="1115"/>
      <c r="L431" s="1116"/>
    </row>
    <row r="432" spans="2:12" x14ac:dyDescent="0.25">
      <c r="B432" s="995" t="s">
        <v>539</v>
      </c>
      <c r="C432" s="996"/>
      <c r="D432" s="996"/>
      <c r="E432" s="996"/>
      <c r="F432" s="996"/>
      <c r="G432" s="997"/>
      <c r="H432" s="995" t="s">
        <v>540</v>
      </c>
      <c r="I432" s="996"/>
      <c r="J432" s="996"/>
      <c r="K432" s="996"/>
      <c r="L432" s="997"/>
    </row>
    <row r="433" spans="2:12" x14ac:dyDescent="0.25">
      <c r="B433" s="980"/>
      <c r="C433" s="981"/>
      <c r="D433" s="981"/>
      <c r="E433" s="981"/>
      <c r="F433" s="981"/>
      <c r="G433" s="982"/>
      <c r="H433" s="980"/>
      <c r="I433" s="981"/>
      <c r="J433" s="981"/>
      <c r="K433" s="981"/>
      <c r="L433" s="982"/>
    </row>
    <row r="434" spans="2:12" x14ac:dyDescent="0.25">
      <c r="B434" s="980"/>
      <c r="C434" s="981"/>
      <c r="D434" s="981"/>
      <c r="E434" s="981"/>
      <c r="F434" s="981"/>
      <c r="G434" s="982"/>
      <c r="H434" s="980"/>
      <c r="I434" s="981"/>
      <c r="J434" s="981"/>
      <c r="K434" s="981"/>
      <c r="L434" s="982"/>
    </row>
    <row r="435" spans="2:12" x14ac:dyDescent="0.25">
      <c r="B435" s="980"/>
      <c r="C435" s="981"/>
      <c r="D435" s="981"/>
      <c r="E435" s="981"/>
      <c r="F435" s="981"/>
      <c r="G435" s="982"/>
      <c r="H435" s="980"/>
      <c r="I435" s="981"/>
      <c r="J435" s="981"/>
      <c r="K435" s="981"/>
      <c r="L435" s="982"/>
    </row>
    <row r="436" spans="2:12" x14ac:dyDescent="0.25">
      <c r="B436" s="980"/>
      <c r="C436" s="981"/>
      <c r="D436" s="981"/>
      <c r="E436" s="981"/>
      <c r="F436" s="981"/>
      <c r="G436" s="982"/>
      <c r="H436" s="980"/>
      <c r="I436" s="981"/>
      <c r="J436" s="981"/>
      <c r="K436" s="981"/>
      <c r="L436" s="982"/>
    </row>
    <row r="437" spans="2:12" x14ac:dyDescent="0.25">
      <c r="B437" s="980"/>
      <c r="C437" s="981"/>
      <c r="D437" s="981"/>
      <c r="E437" s="981"/>
      <c r="F437" s="981"/>
      <c r="G437" s="982"/>
      <c r="H437" s="980"/>
      <c r="I437" s="981"/>
      <c r="J437" s="981"/>
      <c r="K437" s="981"/>
      <c r="L437" s="982"/>
    </row>
    <row r="438" spans="2:12" x14ac:dyDescent="0.25">
      <c r="B438" s="980"/>
      <c r="C438" s="981"/>
      <c r="D438" s="981"/>
      <c r="E438" s="981"/>
      <c r="F438" s="981"/>
      <c r="G438" s="982"/>
      <c r="H438" s="980"/>
      <c r="I438" s="981"/>
      <c r="J438" s="981"/>
      <c r="K438" s="981"/>
      <c r="L438" s="982"/>
    </row>
    <row r="439" spans="2:12" ht="105" customHeight="1" x14ac:dyDescent="0.25">
      <c r="B439" s="980"/>
      <c r="C439" s="981"/>
      <c r="D439" s="981"/>
      <c r="E439" s="981"/>
      <c r="F439" s="981"/>
      <c r="G439" s="982"/>
      <c r="H439" s="980"/>
      <c r="I439" s="981"/>
      <c r="J439" s="981"/>
      <c r="K439" s="981"/>
      <c r="L439" s="982"/>
    </row>
    <row r="440" spans="2:12" x14ac:dyDescent="0.25">
      <c r="B440" s="1111">
        <v>57</v>
      </c>
      <c r="C440" s="1112"/>
      <c r="D440" s="1112"/>
      <c r="E440" s="1112"/>
      <c r="F440" s="1112"/>
      <c r="G440" s="1113"/>
      <c r="H440" s="1111">
        <v>58</v>
      </c>
      <c r="I440" s="1112"/>
      <c r="J440" s="1112"/>
      <c r="K440" s="1112"/>
      <c r="L440" s="1113"/>
    </row>
    <row r="441" spans="2:12" ht="15.75" thickBot="1" x14ac:dyDescent="0.3">
      <c r="B441" s="1114"/>
      <c r="C441" s="1115"/>
      <c r="D441" s="1115"/>
      <c r="E441" s="1115"/>
      <c r="F441" s="1115"/>
      <c r="G441" s="1116"/>
      <c r="H441" s="1114"/>
      <c r="I441" s="1115"/>
      <c r="J441" s="1115"/>
      <c r="K441" s="1115"/>
      <c r="L441" s="1116"/>
    </row>
    <row r="442" spans="2:12" ht="48" customHeight="1" thickBot="1" x14ac:dyDescent="0.3">
      <c r="B442" s="1108" t="s">
        <v>1228</v>
      </c>
      <c r="C442" s="1109"/>
      <c r="D442" s="1109"/>
      <c r="E442" s="1109"/>
      <c r="F442" s="1109"/>
      <c r="G442" s="1109"/>
      <c r="H442" s="1109"/>
      <c r="I442" s="1109"/>
      <c r="J442" s="1109"/>
      <c r="K442" s="1109"/>
      <c r="L442" s="1110"/>
    </row>
  </sheetData>
  <mergeCells count="165">
    <mergeCell ref="B5:G5"/>
    <mergeCell ref="H5:I5"/>
    <mergeCell ref="K5:L5"/>
    <mergeCell ref="B6:L6"/>
    <mergeCell ref="B7:G14"/>
    <mergeCell ref="H7:L14"/>
    <mergeCell ref="B1:L2"/>
    <mergeCell ref="B3:E3"/>
    <mergeCell ref="G3:I3"/>
    <mergeCell ref="J3:L3"/>
    <mergeCell ref="B4:G4"/>
    <mergeCell ref="H4:I4"/>
    <mergeCell ref="K4:L4"/>
    <mergeCell ref="B27:G34"/>
    <mergeCell ref="H27:L34"/>
    <mergeCell ref="B35:G36"/>
    <mergeCell ref="H35:L36"/>
    <mergeCell ref="B37:G44"/>
    <mergeCell ref="H37:L44"/>
    <mergeCell ref="B15:G16"/>
    <mergeCell ref="H15:L16"/>
    <mergeCell ref="B17:G24"/>
    <mergeCell ref="H17:L24"/>
    <mergeCell ref="B25:G26"/>
    <mergeCell ref="H25:L26"/>
    <mergeCell ref="B57:G64"/>
    <mergeCell ref="H57:L64"/>
    <mergeCell ref="B65:G66"/>
    <mergeCell ref="H65:L66"/>
    <mergeCell ref="B67:G74"/>
    <mergeCell ref="H67:L74"/>
    <mergeCell ref="B45:G46"/>
    <mergeCell ref="H45:L46"/>
    <mergeCell ref="B47:G54"/>
    <mergeCell ref="H47:L54"/>
    <mergeCell ref="B55:G56"/>
    <mergeCell ref="H55:L56"/>
    <mergeCell ref="B87:G94"/>
    <mergeCell ref="H87:L94"/>
    <mergeCell ref="B95:G96"/>
    <mergeCell ref="H95:L96"/>
    <mergeCell ref="B97:G104"/>
    <mergeCell ref="H97:L104"/>
    <mergeCell ref="B75:G76"/>
    <mergeCell ref="H75:L76"/>
    <mergeCell ref="B77:G84"/>
    <mergeCell ref="H77:L84"/>
    <mergeCell ref="B85:G86"/>
    <mergeCell ref="H85:L86"/>
    <mergeCell ref="B117:G124"/>
    <mergeCell ref="H117:L124"/>
    <mergeCell ref="B125:G126"/>
    <mergeCell ref="H125:L126"/>
    <mergeCell ref="B127:L127"/>
    <mergeCell ref="B128:G135"/>
    <mergeCell ref="H128:L135"/>
    <mergeCell ref="B105:G106"/>
    <mergeCell ref="H105:L106"/>
    <mergeCell ref="B107:G114"/>
    <mergeCell ref="H107:L114"/>
    <mergeCell ref="B115:G116"/>
    <mergeCell ref="H115:L116"/>
    <mergeCell ref="B154:L154"/>
    <mergeCell ref="B155:G168"/>
    <mergeCell ref="H155:L168"/>
    <mergeCell ref="B169:G170"/>
    <mergeCell ref="H169:L170"/>
    <mergeCell ref="B171:G184"/>
    <mergeCell ref="H171:L184"/>
    <mergeCell ref="B136:G137"/>
    <mergeCell ref="H136:L137"/>
    <mergeCell ref="B138:G151"/>
    <mergeCell ref="H138:L151"/>
    <mergeCell ref="B152:G153"/>
    <mergeCell ref="H152:L153"/>
    <mergeCell ref="B203:G216"/>
    <mergeCell ref="H203:L216"/>
    <mergeCell ref="B217:G218"/>
    <mergeCell ref="H217:L218"/>
    <mergeCell ref="B219:L219"/>
    <mergeCell ref="B220:G233"/>
    <mergeCell ref="H220:L233"/>
    <mergeCell ref="B185:G186"/>
    <mergeCell ref="H185:L186"/>
    <mergeCell ref="B187:G200"/>
    <mergeCell ref="H187:L200"/>
    <mergeCell ref="B201:G202"/>
    <mergeCell ref="H201:L202"/>
    <mergeCell ref="B252:G265"/>
    <mergeCell ref="H252:L265"/>
    <mergeCell ref="B266:G267"/>
    <mergeCell ref="H266:L267"/>
    <mergeCell ref="B268:G281"/>
    <mergeCell ref="H268:L281"/>
    <mergeCell ref="B234:G235"/>
    <mergeCell ref="H234:L235"/>
    <mergeCell ref="B236:G249"/>
    <mergeCell ref="H236:L249"/>
    <mergeCell ref="B250:G251"/>
    <mergeCell ref="H250:L251"/>
    <mergeCell ref="B300:G313"/>
    <mergeCell ref="H300:L313"/>
    <mergeCell ref="B314:G315"/>
    <mergeCell ref="H314:L315"/>
    <mergeCell ref="B316:L316"/>
    <mergeCell ref="B317:G324"/>
    <mergeCell ref="H317:L324"/>
    <mergeCell ref="B282:G283"/>
    <mergeCell ref="H282:L283"/>
    <mergeCell ref="B284:G297"/>
    <mergeCell ref="H284:L297"/>
    <mergeCell ref="B298:G299"/>
    <mergeCell ref="H298:L299"/>
    <mergeCell ref="B338:L338"/>
    <mergeCell ref="B339:G346"/>
    <mergeCell ref="H339:L346"/>
    <mergeCell ref="B347:G348"/>
    <mergeCell ref="H347:L348"/>
    <mergeCell ref="B349:G356"/>
    <mergeCell ref="H349:L356"/>
    <mergeCell ref="B325:G326"/>
    <mergeCell ref="H325:L326"/>
    <mergeCell ref="B327:L327"/>
    <mergeCell ref="B328:G335"/>
    <mergeCell ref="H328:L335"/>
    <mergeCell ref="B336:G337"/>
    <mergeCell ref="H336:L337"/>
    <mergeCell ref="B369:L369"/>
    <mergeCell ref="B370:G377"/>
    <mergeCell ref="H370:L377"/>
    <mergeCell ref="B378:G379"/>
    <mergeCell ref="H378:L379"/>
    <mergeCell ref="B380:L380"/>
    <mergeCell ref="B357:G358"/>
    <mergeCell ref="H357:L358"/>
    <mergeCell ref="B359:G366"/>
    <mergeCell ref="H359:L366"/>
    <mergeCell ref="B367:G368"/>
    <mergeCell ref="H367:L368"/>
    <mergeCell ref="B399:G400"/>
    <mergeCell ref="H399:L400"/>
    <mergeCell ref="B401:G408"/>
    <mergeCell ref="H401:L408"/>
    <mergeCell ref="B409:G410"/>
    <mergeCell ref="H409:L410"/>
    <mergeCell ref="B381:G388"/>
    <mergeCell ref="H381:L388"/>
    <mergeCell ref="B389:G390"/>
    <mergeCell ref="H389:L390"/>
    <mergeCell ref="B391:G398"/>
    <mergeCell ref="H391:L398"/>
    <mergeCell ref="B442:L442"/>
    <mergeCell ref="B430:G431"/>
    <mergeCell ref="H430:L431"/>
    <mergeCell ref="B432:G439"/>
    <mergeCell ref="H432:L439"/>
    <mergeCell ref="B440:G441"/>
    <mergeCell ref="H440:L441"/>
    <mergeCell ref="B411:L411"/>
    <mergeCell ref="B412:G419"/>
    <mergeCell ref="H412:L419"/>
    <mergeCell ref="B420:G421"/>
    <mergeCell ref="H420:L421"/>
    <mergeCell ref="B422:G429"/>
    <mergeCell ref="H422:L429"/>
  </mergeCells>
  <pageMargins left="0.62992125984251968" right="0.23622047244094491" top="0.74803149606299213" bottom="0.74803149606299213" header="0.31496062992125984" footer="0.31496062992125984"/>
  <pageSetup scale="10" orientation="portrait" r:id="rId1"/>
  <headerFooter>
    <oddFooter>Página &amp;P&amp;R&amp;A</oddFooter>
  </headerFooter>
  <rowBreaks count="1" manualBreakCount="1">
    <brk id="338" max="11"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531"/>
  <sheetViews>
    <sheetView view="pageBreakPreview" zoomScale="85" zoomScaleNormal="100" zoomScaleSheetLayoutView="85" zoomScalePageLayoutView="110" workbookViewId="0">
      <selection activeCell="H521" sqref="H521:L528"/>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6384" width="11.42578125"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x14ac:dyDescent="0.25">
      <c r="B3" s="966" t="s">
        <v>366</v>
      </c>
      <c r="C3" s="967"/>
      <c r="D3" s="967"/>
      <c r="E3" s="968"/>
      <c r="F3" s="151">
        <v>44090</v>
      </c>
      <c r="G3" s="966" t="s">
        <v>367</v>
      </c>
      <c r="H3" s="967"/>
      <c r="I3" s="968"/>
      <c r="J3" s="1035">
        <v>44096</v>
      </c>
      <c r="K3" s="967"/>
      <c r="L3" s="968"/>
    </row>
    <row r="4" spans="2:12" ht="24.95" customHeight="1" x14ac:dyDescent="0.25">
      <c r="B4" s="1128" t="s">
        <v>326</v>
      </c>
      <c r="C4" s="973"/>
      <c r="D4" s="973"/>
      <c r="E4" s="973"/>
      <c r="F4" s="973"/>
      <c r="G4" s="974"/>
      <c r="H4" s="1129" t="s">
        <v>581</v>
      </c>
      <c r="I4" s="1130"/>
      <c r="J4" s="189" t="s">
        <v>2</v>
      </c>
      <c r="K4" s="978" t="s">
        <v>0</v>
      </c>
      <c r="L4" s="979"/>
    </row>
    <row r="5" spans="2:12" ht="24.95" customHeight="1" x14ac:dyDescent="0.25">
      <c r="B5" s="1124"/>
      <c r="C5" s="976"/>
      <c r="D5" s="976"/>
      <c r="E5" s="976"/>
      <c r="F5" s="976"/>
      <c r="G5" s="977"/>
      <c r="H5" s="1125" t="s">
        <v>582</v>
      </c>
      <c r="I5" s="1126"/>
      <c r="J5" s="189">
        <v>2</v>
      </c>
      <c r="K5" s="978" t="s">
        <v>368</v>
      </c>
      <c r="L5" s="979"/>
    </row>
    <row r="6" spans="2:12" ht="24.95" customHeight="1" thickBot="1" x14ac:dyDescent="0.3">
      <c r="B6" s="973" t="s">
        <v>754</v>
      </c>
      <c r="C6" s="973"/>
      <c r="D6" s="973"/>
      <c r="E6" s="973"/>
      <c r="F6" s="973"/>
      <c r="G6" s="973"/>
      <c r="H6" s="973"/>
      <c r="I6" s="973"/>
      <c r="J6" s="973"/>
      <c r="K6" s="973"/>
      <c r="L6" s="1127"/>
    </row>
    <row r="7" spans="2:12" x14ac:dyDescent="0.25">
      <c r="B7" s="995" t="s">
        <v>539</v>
      </c>
      <c r="C7" s="996"/>
      <c r="D7" s="996"/>
      <c r="E7" s="996"/>
      <c r="F7" s="996"/>
      <c r="G7" s="997"/>
      <c r="H7" s="995" t="s">
        <v>540</v>
      </c>
      <c r="I7" s="996"/>
      <c r="J7" s="996"/>
      <c r="K7" s="996"/>
      <c r="L7" s="997"/>
    </row>
    <row r="8" spans="2:12"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x14ac:dyDescent="0.25">
      <c r="B15" s="980"/>
      <c r="C15" s="981"/>
      <c r="D15" s="981"/>
      <c r="E15" s="981"/>
      <c r="F15" s="981"/>
      <c r="G15" s="982"/>
      <c r="H15" s="980"/>
      <c r="I15" s="981"/>
      <c r="J15" s="981"/>
      <c r="K15" s="981"/>
      <c r="L15" s="982"/>
    </row>
    <row r="16" spans="2:12" x14ac:dyDescent="0.25">
      <c r="B16" s="980"/>
      <c r="C16" s="981"/>
      <c r="D16" s="981"/>
      <c r="E16" s="981"/>
      <c r="F16" s="981"/>
      <c r="G16" s="982"/>
      <c r="H16" s="980"/>
      <c r="I16" s="981"/>
      <c r="J16" s="981"/>
      <c r="K16" s="981"/>
      <c r="L16" s="982"/>
    </row>
    <row r="17" spans="2:12" x14ac:dyDescent="0.25">
      <c r="B17" s="980"/>
      <c r="C17" s="981"/>
      <c r="D17" s="981"/>
      <c r="E17" s="981"/>
      <c r="F17" s="981"/>
      <c r="G17" s="982"/>
      <c r="H17" s="980"/>
      <c r="I17" s="981"/>
      <c r="J17" s="981"/>
      <c r="K17" s="981"/>
      <c r="L17" s="982"/>
    </row>
    <row r="18" spans="2:12" x14ac:dyDescent="0.25">
      <c r="B18" s="980"/>
      <c r="C18" s="981"/>
      <c r="D18" s="981"/>
      <c r="E18" s="981"/>
      <c r="F18" s="981"/>
      <c r="G18" s="982"/>
      <c r="H18" s="980"/>
      <c r="I18" s="981"/>
      <c r="J18" s="981"/>
      <c r="K18" s="981"/>
      <c r="L18" s="982"/>
    </row>
    <row r="19" spans="2:12" x14ac:dyDescent="0.25">
      <c r="B19" s="980"/>
      <c r="C19" s="981"/>
      <c r="D19" s="981"/>
      <c r="E19" s="981"/>
      <c r="F19" s="981"/>
      <c r="G19" s="982"/>
      <c r="H19" s="980"/>
      <c r="I19" s="981"/>
      <c r="J19" s="981"/>
      <c r="K19" s="981"/>
      <c r="L19" s="982"/>
    </row>
    <row r="20" spans="2:12" x14ac:dyDescent="0.25">
      <c r="B20" s="980"/>
      <c r="C20" s="981"/>
      <c r="D20" s="981"/>
      <c r="E20" s="981"/>
      <c r="F20" s="981"/>
      <c r="G20" s="982"/>
      <c r="H20" s="980"/>
      <c r="I20" s="981"/>
      <c r="J20" s="981"/>
      <c r="K20" s="981"/>
      <c r="L20" s="982"/>
    </row>
    <row r="21" spans="2:12" ht="15" customHeight="1" x14ac:dyDescent="0.25">
      <c r="B21" s="1111">
        <v>1</v>
      </c>
      <c r="C21" s="1112"/>
      <c r="D21" s="1112"/>
      <c r="E21" s="1112"/>
      <c r="F21" s="1112"/>
      <c r="G21" s="1113"/>
      <c r="H21" s="1111">
        <v>2</v>
      </c>
      <c r="I21" s="1112"/>
      <c r="J21" s="1112"/>
      <c r="K21" s="1112"/>
      <c r="L21" s="1113"/>
    </row>
    <row r="22" spans="2:12" ht="15.75" thickBot="1" x14ac:dyDescent="0.3">
      <c r="B22" s="1114"/>
      <c r="C22" s="1115"/>
      <c r="D22" s="1115"/>
      <c r="E22" s="1115"/>
      <c r="F22" s="1115"/>
      <c r="G22" s="1116"/>
      <c r="H22" s="1114"/>
      <c r="I22" s="1115"/>
      <c r="J22" s="1115"/>
      <c r="K22" s="1115"/>
      <c r="L22" s="1116"/>
    </row>
    <row r="23" spans="2:12" x14ac:dyDescent="0.25">
      <c r="B23" s="995" t="s">
        <v>539</v>
      </c>
      <c r="C23" s="996"/>
      <c r="D23" s="996"/>
      <c r="E23" s="996"/>
      <c r="F23" s="996"/>
      <c r="G23" s="997"/>
      <c r="H23" s="995" t="s">
        <v>540</v>
      </c>
      <c r="I23" s="996"/>
      <c r="J23" s="996"/>
      <c r="K23" s="996"/>
      <c r="L23" s="997"/>
    </row>
    <row r="24" spans="2:12" x14ac:dyDescent="0.25">
      <c r="B24" s="980"/>
      <c r="C24" s="981"/>
      <c r="D24" s="981"/>
      <c r="E24" s="981"/>
      <c r="F24" s="981"/>
      <c r="G24" s="982"/>
      <c r="H24" s="980"/>
      <c r="I24" s="981"/>
      <c r="J24" s="981"/>
      <c r="K24" s="981"/>
      <c r="L24" s="982"/>
    </row>
    <row r="25" spans="2:12" x14ac:dyDescent="0.25">
      <c r="B25" s="980"/>
      <c r="C25" s="981"/>
      <c r="D25" s="981"/>
      <c r="E25" s="981"/>
      <c r="F25" s="981"/>
      <c r="G25" s="982"/>
      <c r="H25" s="980"/>
      <c r="I25" s="981"/>
      <c r="J25" s="981"/>
      <c r="K25" s="981"/>
      <c r="L25" s="982"/>
    </row>
    <row r="26" spans="2:12" x14ac:dyDescent="0.25">
      <c r="B26" s="980"/>
      <c r="C26" s="981"/>
      <c r="D26" s="981"/>
      <c r="E26" s="981"/>
      <c r="F26" s="981"/>
      <c r="G26" s="982"/>
      <c r="H26" s="980"/>
      <c r="I26" s="981"/>
      <c r="J26" s="981"/>
      <c r="K26" s="981"/>
      <c r="L26" s="982"/>
    </row>
    <row r="27" spans="2:12" x14ac:dyDescent="0.25">
      <c r="B27" s="980"/>
      <c r="C27" s="981"/>
      <c r="D27" s="981"/>
      <c r="E27" s="981"/>
      <c r="F27" s="981"/>
      <c r="G27" s="982"/>
      <c r="H27" s="980"/>
      <c r="I27" s="981"/>
      <c r="J27" s="981"/>
      <c r="K27" s="981"/>
      <c r="L27" s="982"/>
    </row>
    <row r="28" spans="2:12" x14ac:dyDescent="0.25">
      <c r="B28" s="980"/>
      <c r="C28" s="981"/>
      <c r="D28" s="981"/>
      <c r="E28" s="981"/>
      <c r="F28" s="981"/>
      <c r="G28" s="982"/>
      <c r="H28" s="980"/>
      <c r="I28" s="981"/>
      <c r="J28" s="981"/>
      <c r="K28" s="981"/>
      <c r="L28" s="982"/>
    </row>
    <row r="29" spans="2:12" x14ac:dyDescent="0.25">
      <c r="B29" s="980"/>
      <c r="C29" s="981"/>
      <c r="D29" s="981"/>
      <c r="E29" s="981"/>
      <c r="F29" s="981"/>
      <c r="G29" s="982"/>
      <c r="H29" s="980"/>
      <c r="I29" s="981"/>
      <c r="J29" s="981"/>
      <c r="K29" s="981"/>
      <c r="L29" s="982"/>
    </row>
    <row r="30" spans="2:12" x14ac:dyDescent="0.25">
      <c r="B30" s="980"/>
      <c r="C30" s="981"/>
      <c r="D30" s="981"/>
      <c r="E30" s="981"/>
      <c r="F30" s="981"/>
      <c r="G30" s="982"/>
      <c r="H30" s="980"/>
      <c r="I30" s="981"/>
      <c r="J30" s="981"/>
      <c r="K30" s="981"/>
      <c r="L30" s="982"/>
    </row>
    <row r="31" spans="2:12" x14ac:dyDescent="0.25">
      <c r="B31" s="980"/>
      <c r="C31" s="981"/>
      <c r="D31" s="981"/>
      <c r="E31" s="981"/>
      <c r="F31" s="981"/>
      <c r="G31" s="982"/>
      <c r="H31" s="980"/>
      <c r="I31" s="981"/>
      <c r="J31" s="981"/>
      <c r="K31" s="981"/>
      <c r="L31" s="982"/>
    </row>
    <row r="32" spans="2:12" x14ac:dyDescent="0.25">
      <c r="B32" s="980"/>
      <c r="C32" s="981"/>
      <c r="D32" s="981"/>
      <c r="E32" s="981"/>
      <c r="F32" s="981"/>
      <c r="G32" s="982"/>
      <c r="H32" s="980"/>
      <c r="I32" s="981"/>
      <c r="J32" s="981"/>
      <c r="K32" s="981"/>
      <c r="L32" s="982"/>
    </row>
    <row r="33" spans="2:12" x14ac:dyDescent="0.25">
      <c r="B33" s="980"/>
      <c r="C33" s="981"/>
      <c r="D33" s="981"/>
      <c r="E33" s="981"/>
      <c r="F33" s="981"/>
      <c r="G33" s="982"/>
      <c r="H33" s="980"/>
      <c r="I33" s="981"/>
      <c r="J33" s="981"/>
      <c r="K33" s="981"/>
      <c r="L33" s="982"/>
    </row>
    <row r="34" spans="2:12" x14ac:dyDescent="0.25">
      <c r="B34" s="980"/>
      <c r="C34" s="981"/>
      <c r="D34" s="981"/>
      <c r="E34" s="981"/>
      <c r="F34" s="981"/>
      <c r="G34" s="982"/>
      <c r="H34" s="980"/>
      <c r="I34" s="981"/>
      <c r="J34" s="981"/>
      <c r="K34" s="981"/>
      <c r="L34" s="982"/>
    </row>
    <row r="35" spans="2:12" x14ac:dyDescent="0.25">
      <c r="B35" s="980"/>
      <c r="C35" s="981"/>
      <c r="D35" s="981"/>
      <c r="E35" s="981"/>
      <c r="F35" s="981"/>
      <c r="G35" s="982"/>
      <c r="H35" s="980"/>
      <c r="I35" s="981"/>
      <c r="J35" s="981"/>
      <c r="K35" s="981"/>
      <c r="L35" s="982"/>
    </row>
    <row r="36" spans="2:12" x14ac:dyDescent="0.25">
      <c r="B36" s="980"/>
      <c r="C36" s="981"/>
      <c r="D36" s="981"/>
      <c r="E36" s="981"/>
      <c r="F36" s="981"/>
      <c r="G36" s="982"/>
      <c r="H36" s="980"/>
      <c r="I36" s="981"/>
      <c r="J36" s="981"/>
      <c r="K36" s="981"/>
      <c r="L36" s="982"/>
    </row>
    <row r="37" spans="2:12" ht="15" customHeight="1" x14ac:dyDescent="0.25">
      <c r="B37" s="1111">
        <v>3</v>
      </c>
      <c r="C37" s="1112"/>
      <c r="D37" s="1112"/>
      <c r="E37" s="1112"/>
      <c r="F37" s="1112"/>
      <c r="G37" s="1113"/>
      <c r="H37" s="1111">
        <v>4</v>
      </c>
      <c r="I37" s="1112"/>
      <c r="J37" s="1112"/>
      <c r="K37" s="1112"/>
      <c r="L37" s="1113"/>
    </row>
    <row r="38" spans="2:12" ht="15.75" thickBot="1" x14ac:dyDescent="0.3">
      <c r="B38" s="1114"/>
      <c r="C38" s="1115"/>
      <c r="D38" s="1115"/>
      <c r="E38" s="1115"/>
      <c r="F38" s="1115"/>
      <c r="G38" s="1116"/>
      <c r="H38" s="1114"/>
      <c r="I38" s="1115"/>
      <c r="J38" s="1115"/>
      <c r="K38" s="1115"/>
      <c r="L38" s="1116"/>
    </row>
    <row r="39" spans="2:12" x14ac:dyDescent="0.25">
      <c r="B39" s="995" t="s">
        <v>539</v>
      </c>
      <c r="C39" s="996"/>
      <c r="D39" s="996"/>
      <c r="E39" s="996"/>
      <c r="F39" s="996"/>
      <c r="G39" s="997"/>
      <c r="H39" s="995" t="s">
        <v>540</v>
      </c>
      <c r="I39" s="996"/>
      <c r="J39" s="996"/>
      <c r="K39" s="996"/>
      <c r="L39" s="997"/>
    </row>
    <row r="40" spans="2:12" x14ac:dyDescent="0.25">
      <c r="B40" s="980"/>
      <c r="C40" s="981"/>
      <c r="D40" s="981"/>
      <c r="E40" s="981"/>
      <c r="F40" s="981"/>
      <c r="G40" s="982"/>
      <c r="H40" s="980"/>
      <c r="I40" s="981"/>
      <c r="J40" s="981"/>
      <c r="K40" s="981"/>
      <c r="L40" s="982"/>
    </row>
    <row r="41" spans="2:12" x14ac:dyDescent="0.25">
      <c r="B41" s="980"/>
      <c r="C41" s="981"/>
      <c r="D41" s="981"/>
      <c r="E41" s="981"/>
      <c r="F41" s="981"/>
      <c r="G41" s="982"/>
      <c r="H41" s="980"/>
      <c r="I41" s="981"/>
      <c r="J41" s="981"/>
      <c r="K41" s="981"/>
      <c r="L41" s="982"/>
    </row>
    <row r="42" spans="2:12" x14ac:dyDescent="0.25">
      <c r="B42" s="980"/>
      <c r="C42" s="981"/>
      <c r="D42" s="981"/>
      <c r="E42" s="981"/>
      <c r="F42" s="981"/>
      <c r="G42" s="982"/>
      <c r="H42" s="980"/>
      <c r="I42" s="981"/>
      <c r="J42" s="981"/>
      <c r="K42" s="981"/>
      <c r="L42" s="982"/>
    </row>
    <row r="43" spans="2:12" x14ac:dyDescent="0.25">
      <c r="B43" s="980"/>
      <c r="C43" s="981"/>
      <c r="D43" s="981"/>
      <c r="E43" s="981"/>
      <c r="F43" s="981"/>
      <c r="G43" s="982"/>
      <c r="H43" s="980"/>
      <c r="I43" s="981"/>
      <c r="J43" s="981"/>
      <c r="K43" s="981"/>
      <c r="L43" s="982"/>
    </row>
    <row r="44" spans="2:12" x14ac:dyDescent="0.25">
      <c r="B44" s="980"/>
      <c r="C44" s="981"/>
      <c r="D44" s="981"/>
      <c r="E44" s="981"/>
      <c r="F44" s="981"/>
      <c r="G44" s="982"/>
      <c r="H44" s="980"/>
      <c r="I44" s="981"/>
      <c r="J44" s="981"/>
      <c r="K44" s="981"/>
      <c r="L44" s="982"/>
    </row>
    <row r="45" spans="2:12" x14ac:dyDescent="0.25">
      <c r="B45" s="980"/>
      <c r="C45" s="981"/>
      <c r="D45" s="981"/>
      <c r="E45" s="981"/>
      <c r="F45" s="981"/>
      <c r="G45" s="982"/>
      <c r="H45" s="980"/>
      <c r="I45" s="981"/>
      <c r="J45" s="981"/>
      <c r="K45" s="981"/>
      <c r="L45" s="982"/>
    </row>
    <row r="46" spans="2:12" x14ac:dyDescent="0.25">
      <c r="B46" s="980"/>
      <c r="C46" s="981"/>
      <c r="D46" s="981"/>
      <c r="E46" s="981"/>
      <c r="F46" s="981"/>
      <c r="G46" s="982"/>
      <c r="H46" s="980"/>
      <c r="I46" s="981"/>
      <c r="J46" s="981"/>
      <c r="K46" s="981"/>
      <c r="L46" s="982"/>
    </row>
    <row r="47" spans="2:12" x14ac:dyDescent="0.25">
      <c r="B47" s="980"/>
      <c r="C47" s="981"/>
      <c r="D47" s="981"/>
      <c r="E47" s="981"/>
      <c r="F47" s="981"/>
      <c r="G47" s="982"/>
      <c r="H47" s="980"/>
      <c r="I47" s="981"/>
      <c r="J47" s="981"/>
      <c r="K47" s="981"/>
      <c r="L47" s="982"/>
    </row>
    <row r="48" spans="2:12" x14ac:dyDescent="0.25">
      <c r="B48" s="980"/>
      <c r="C48" s="981"/>
      <c r="D48" s="981"/>
      <c r="E48" s="981"/>
      <c r="F48" s="981"/>
      <c r="G48" s="982"/>
      <c r="H48" s="980"/>
      <c r="I48" s="981"/>
      <c r="J48" s="981"/>
      <c r="K48" s="981"/>
      <c r="L48" s="982"/>
    </row>
    <row r="49" spans="2:12" x14ac:dyDescent="0.25">
      <c r="B49" s="980"/>
      <c r="C49" s="981"/>
      <c r="D49" s="981"/>
      <c r="E49" s="981"/>
      <c r="F49" s="981"/>
      <c r="G49" s="982"/>
      <c r="H49" s="980"/>
      <c r="I49" s="981"/>
      <c r="J49" s="981"/>
      <c r="K49" s="981"/>
      <c r="L49" s="982"/>
    </row>
    <row r="50" spans="2:12" x14ac:dyDescent="0.25">
      <c r="B50" s="980"/>
      <c r="C50" s="981"/>
      <c r="D50" s="981"/>
      <c r="E50" s="981"/>
      <c r="F50" s="981"/>
      <c r="G50" s="982"/>
      <c r="H50" s="980"/>
      <c r="I50" s="981"/>
      <c r="J50" s="981"/>
      <c r="K50" s="981"/>
      <c r="L50" s="982"/>
    </row>
    <row r="51" spans="2:12" x14ac:dyDescent="0.25">
      <c r="B51" s="980"/>
      <c r="C51" s="981"/>
      <c r="D51" s="981"/>
      <c r="E51" s="981"/>
      <c r="F51" s="981"/>
      <c r="G51" s="982"/>
      <c r="H51" s="980"/>
      <c r="I51" s="981"/>
      <c r="J51" s="981"/>
      <c r="K51" s="981"/>
      <c r="L51" s="982"/>
    </row>
    <row r="52" spans="2:12" x14ac:dyDescent="0.25">
      <c r="B52" s="980"/>
      <c r="C52" s="981"/>
      <c r="D52" s="981"/>
      <c r="E52" s="981"/>
      <c r="F52" s="981"/>
      <c r="G52" s="982"/>
      <c r="H52" s="980"/>
      <c r="I52" s="981"/>
      <c r="J52" s="981"/>
      <c r="K52" s="981"/>
      <c r="L52" s="982"/>
    </row>
    <row r="53" spans="2:12" ht="15" customHeight="1" x14ac:dyDescent="0.25">
      <c r="B53" s="1111">
        <v>5</v>
      </c>
      <c r="C53" s="1112"/>
      <c r="D53" s="1112"/>
      <c r="E53" s="1112"/>
      <c r="F53" s="1112"/>
      <c r="G53" s="1113"/>
      <c r="H53" s="1111">
        <v>6</v>
      </c>
      <c r="I53" s="1112"/>
      <c r="J53" s="1112"/>
      <c r="K53" s="1112"/>
      <c r="L53" s="1113"/>
    </row>
    <row r="54" spans="2:12" ht="15.75" thickBot="1" x14ac:dyDescent="0.3">
      <c r="B54" s="1114"/>
      <c r="C54" s="1115"/>
      <c r="D54" s="1115"/>
      <c r="E54" s="1115"/>
      <c r="F54" s="1115"/>
      <c r="G54" s="1116"/>
      <c r="H54" s="1114"/>
      <c r="I54" s="1115"/>
      <c r="J54" s="1115"/>
      <c r="K54" s="1115"/>
      <c r="L54" s="1116"/>
    </row>
    <row r="55" spans="2:12" x14ac:dyDescent="0.25">
      <c r="B55" s="995" t="s">
        <v>539</v>
      </c>
      <c r="C55" s="996"/>
      <c r="D55" s="996"/>
      <c r="E55" s="996"/>
      <c r="F55" s="996"/>
      <c r="G55" s="997"/>
      <c r="H55" s="995" t="s">
        <v>540</v>
      </c>
      <c r="I55" s="996"/>
      <c r="J55" s="996"/>
      <c r="K55" s="996"/>
      <c r="L55" s="997"/>
    </row>
    <row r="56" spans="2:12" x14ac:dyDescent="0.25">
      <c r="B56" s="980"/>
      <c r="C56" s="981"/>
      <c r="D56" s="981"/>
      <c r="E56" s="981"/>
      <c r="F56" s="981"/>
      <c r="G56" s="982"/>
      <c r="H56" s="980"/>
      <c r="I56" s="981"/>
      <c r="J56" s="981"/>
      <c r="K56" s="981"/>
      <c r="L56" s="982"/>
    </row>
    <row r="57" spans="2:12" x14ac:dyDescent="0.25">
      <c r="B57" s="980"/>
      <c r="C57" s="981"/>
      <c r="D57" s="981"/>
      <c r="E57" s="981"/>
      <c r="F57" s="981"/>
      <c r="G57" s="982"/>
      <c r="H57" s="980"/>
      <c r="I57" s="981"/>
      <c r="J57" s="981"/>
      <c r="K57" s="981"/>
      <c r="L57" s="982"/>
    </row>
    <row r="58" spans="2:12" x14ac:dyDescent="0.25">
      <c r="B58" s="980"/>
      <c r="C58" s="981"/>
      <c r="D58" s="981"/>
      <c r="E58" s="981"/>
      <c r="F58" s="981"/>
      <c r="G58" s="982"/>
      <c r="H58" s="980"/>
      <c r="I58" s="981"/>
      <c r="J58" s="981"/>
      <c r="K58" s="981"/>
      <c r="L58" s="982"/>
    </row>
    <row r="59" spans="2:12" x14ac:dyDescent="0.25">
      <c r="B59" s="980"/>
      <c r="C59" s="981"/>
      <c r="D59" s="981"/>
      <c r="E59" s="981"/>
      <c r="F59" s="981"/>
      <c r="G59" s="982"/>
      <c r="H59" s="980"/>
      <c r="I59" s="981"/>
      <c r="J59" s="981"/>
      <c r="K59" s="981"/>
      <c r="L59" s="982"/>
    </row>
    <row r="60" spans="2:12" x14ac:dyDescent="0.25">
      <c r="B60" s="980"/>
      <c r="C60" s="981"/>
      <c r="D60" s="981"/>
      <c r="E60" s="981"/>
      <c r="F60" s="981"/>
      <c r="G60" s="982"/>
      <c r="H60" s="980"/>
      <c r="I60" s="981"/>
      <c r="J60" s="981"/>
      <c r="K60" s="981"/>
      <c r="L60" s="982"/>
    </row>
    <row r="61" spans="2:12" x14ac:dyDescent="0.25">
      <c r="B61" s="980"/>
      <c r="C61" s="981"/>
      <c r="D61" s="981"/>
      <c r="E61" s="981"/>
      <c r="F61" s="981"/>
      <c r="G61" s="982"/>
      <c r="H61" s="980"/>
      <c r="I61" s="981"/>
      <c r="J61" s="981"/>
      <c r="K61" s="981"/>
      <c r="L61" s="982"/>
    </row>
    <row r="62" spans="2:12" x14ac:dyDescent="0.25">
      <c r="B62" s="980"/>
      <c r="C62" s="981"/>
      <c r="D62" s="981"/>
      <c r="E62" s="981"/>
      <c r="F62" s="981"/>
      <c r="G62" s="982"/>
      <c r="H62" s="980"/>
      <c r="I62" s="981"/>
      <c r="J62" s="981"/>
      <c r="K62" s="981"/>
      <c r="L62" s="982"/>
    </row>
    <row r="63" spans="2:12" x14ac:dyDescent="0.25">
      <c r="B63" s="980"/>
      <c r="C63" s="981"/>
      <c r="D63" s="981"/>
      <c r="E63" s="981"/>
      <c r="F63" s="981"/>
      <c r="G63" s="982"/>
      <c r="H63" s="980"/>
      <c r="I63" s="981"/>
      <c r="J63" s="981"/>
      <c r="K63" s="981"/>
      <c r="L63" s="982"/>
    </row>
    <row r="64" spans="2:12" x14ac:dyDescent="0.25">
      <c r="B64" s="980"/>
      <c r="C64" s="981"/>
      <c r="D64" s="981"/>
      <c r="E64" s="981"/>
      <c r="F64" s="981"/>
      <c r="G64" s="982"/>
      <c r="H64" s="980"/>
      <c r="I64" s="981"/>
      <c r="J64" s="981"/>
      <c r="K64" s="981"/>
      <c r="L64" s="982"/>
    </row>
    <row r="65" spans="2:12" x14ac:dyDescent="0.25">
      <c r="B65" s="980"/>
      <c r="C65" s="981"/>
      <c r="D65" s="981"/>
      <c r="E65" s="981"/>
      <c r="F65" s="981"/>
      <c r="G65" s="982"/>
      <c r="H65" s="980"/>
      <c r="I65" s="981"/>
      <c r="J65" s="981"/>
      <c r="K65" s="981"/>
      <c r="L65" s="982"/>
    </row>
    <row r="66" spans="2:12" x14ac:dyDescent="0.25">
      <c r="B66" s="980"/>
      <c r="C66" s="981"/>
      <c r="D66" s="981"/>
      <c r="E66" s="981"/>
      <c r="F66" s="981"/>
      <c r="G66" s="982"/>
      <c r="H66" s="980"/>
      <c r="I66" s="981"/>
      <c r="J66" s="981"/>
      <c r="K66" s="981"/>
      <c r="L66" s="982"/>
    </row>
    <row r="67" spans="2:12" x14ac:dyDescent="0.25">
      <c r="B67" s="980"/>
      <c r="C67" s="981"/>
      <c r="D67" s="981"/>
      <c r="E67" s="981"/>
      <c r="F67" s="981"/>
      <c r="G67" s="982"/>
      <c r="H67" s="980"/>
      <c r="I67" s="981"/>
      <c r="J67" s="981"/>
      <c r="K67" s="981"/>
      <c r="L67" s="982"/>
    </row>
    <row r="68" spans="2:12" x14ac:dyDescent="0.25">
      <c r="B68" s="980"/>
      <c r="C68" s="981"/>
      <c r="D68" s="981"/>
      <c r="E68" s="981"/>
      <c r="F68" s="981"/>
      <c r="G68" s="982"/>
      <c r="H68" s="980"/>
      <c r="I68" s="981"/>
      <c r="J68" s="981"/>
      <c r="K68" s="981"/>
      <c r="L68" s="982"/>
    </row>
    <row r="69" spans="2:12" ht="15" customHeight="1" x14ac:dyDescent="0.25">
      <c r="B69" s="1111">
        <v>7</v>
      </c>
      <c r="C69" s="1112"/>
      <c r="D69" s="1112"/>
      <c r="E69" s="1112"/>
      <c r="F69" s="1112"/>
      <c r="G69" s="1113"/>
      <c r="H69" s="1111">
        <v>8</v>
      </c>
      <c r="I69" s="1112"/>
      <c r="J69" s="1112"/>
      <c r="K69" s="1112"/>
      <c r="L69" s="1113"/>
    </row>
    <row r="70" spans="2:12" ht="15.75" thickBot="1" x14ac:dyDescent="0.3">
      <c r="B70" s="1114"/>
      <c r="C70" s="1115"/>
      <c r="D70" s="1115"/>
      <c r="E70" s="1115"/>
      <c r="F70" s="1115"/>
      <c r="G70" s="1116"/>
      <c r="H70" s="1114"/>
      <c r="I70" s="1115"/>
      <c r="J70" s="1115"/>
      <c r="K70" s="1115"/>
      <c r="L70" s="1116"/>
    </row>
    <row r="71" spans="2:12" x14ac:dyDescent="0.25">
      <c r="B71" s="995" t="s">
        <v>539</v>
      </c>
      <c r="C71" s="996"/>
      <c r="D71" s="996"/>
      <c r="E71" s="996"/>
      <c r="F71" s="996"/>
      <c r="G71" s="997"/>
      <c r="H71" s="995" t="s">
        <v>540</v>
      </c>
      <c r="I71" s="996"/>
      <c r="J71" s="996"/>
      <c r="K71" s="996"/>
      <c r="L71" s="997"/>
    </row>
    <row r="72" spans="2:12" x14ac:dyDescent="0.25">
      <c r="B72" s="980"/>
      <c r="C72" s="981"/>
      <c r="D72" s="981"/>
      <c r="E72" s="981"/>
      <c r="F72" s="981"/>
      <c r="G72" s="982"/>
      <c r="H72" s="980"/>
      <c r="I72" s="981"/>
      <c r="J72" s="981"/>
      <c r="K72" s="981"/>
      <c r="L72" s="982"/>
    </row>
    <row r="73" spans="2:12" x14ac:dyDescent="0.25">
      <c r="B73" s="980"/>
      <c r="C73" s="981"/>
      <c r="D73" s="981"/>
      <c r="E73" s="981"/>
      <c r="F73" s="981"/>
      <c r="G73" s="982"/>
      <c r="H73" s="980"/>
      <c r="I73" s="981"/>
      <c r="J73" s="981"/>
      <c r="K73" s="981"/>
      <c r="L73" s="982"/>
    </row>
    <row r="74" spans="2:12" x14ac:dyDescent="0.25">
      <c r="B74" s="980"/>
      <c r="C74" s="981"/>
      <c r="D74" s="981"/>
      <c r="E74" s="981"/>
      <c r="F74" s="981"/>
      <c r="G74" s="982"/>
      <c r="H74" s="980"/>
      <c r="I74" s="981"/>
      <c r="J74" s="981"/>
      <c r="K74" s="981"/>
      <c r="L74" s="982"/>
    </row>
    <row r="75" spans="2:12" x14ac:dyDescent="0.25">
      <c r="B75" s="980"/>
      <c r="C75" s="981"/>
      <c r="D75" s="981"/>
      <c r="E75" s="981"/>
      <c r="F75" s="981"/>
      <c r="G75" s="982"/>
      <c r="H75" s="980"/>
      <c r="I75" s="981"/>
      <c r="J75" s="981"/>
      <c r="K75" s="981"/>
      <c r="L75" s="982"/>
    </row>
    <row r="76" spans="2:12" x14ac:dyDescent="0.25">
      <c r="B76" s="980"/>
      <c r="C76" s="981"/>
      <c r="D76" s="981"/>
      <c r="E76" s="981"/>
      <c r="F76" s="981"/>
      <c r="G76" s="982"/>
      <c r="H76" s="980"/>
      <c r="I76" s="981"/>
      <c r="J76" s="981"/>
      <c r="K76" s="981"/>
      <c r="L76" s="982"/>
    </row>
    <row r="77" spans="2:12" x14ac:dyDescent="0.25">
      <c r="B77" s="980"/>
      <c r="C77" s="981"/>
      <c r="D77" s="981"/>
      <c r="E77" s="981"/>
      <c r="F77" s="981"/>
      <c r="G77" s="982"/>
      <c r="H77" s="980"/>
      <c r="I77" s="981"/>
      <c r="J77" s="981"/>
      <c r="K77" s="981"/>
      <c r="L77" s="982"/>
    </row>
    <row r="78" spans="2:12" x14ac:dyDescent="0.25">
      <c r="B78" s="980"/>
      <c r="C78" s="981"/>
      <c r="D78" s="981"/>
      <c r="E78" s="981"/>
      <c r="F78" s="981"/>
      <c r="G78" s="982"/>
      <c r="H78" s="980"/>
      <c r="I78" s="981"/>
      <c r="J78" s="981"/>
      <c r="K78" s="981"/>
      <c r="L78" s="982"/>
    </row>
    <row r="79" spans="2:12" x14ac:dyDescent="0.25">
      <c r="B79" s="980"/>
      <c r="C79" s="981"/>
      <c r="D79" s="981"/>
      <c r="E79" s="981"/>
      <c r="F79" s="981"/>
      <c r="G79" s="982"/>
      <c r="H79" s="980"/>
      <c r="I79" s="981"/>
      <c r="J79" s="981"/>
      <c r="K79" s="981"/>
      <c r="L79" s="982"/>
    </row>
    <row r="80" spans="2:12" x14ac:dyDescent="0.25">
      <c r="B80" s="980"/>
      <c r="C80" s="981"/>
      <c r="D80" s="981"/>
      <c r="E80" s="981"/>
      <c r="F80" s="981"/>
      <c r="G80" s="982"/>
      <c r="H80" s="980"/>
      <c r="I80" s="981"/>
      <c r="J80" s="981"/>
      <c r="K80" s="981"/>
      <c r="L80" s="982"/>
    </row>
    <row r="81" spans="2:12" x14ac:dyDescent="0.25">
      <c r="B81" s="980"/>
      <c r="C81" s="981"/>
      <c r="D81" s="981"/>
      <c r="E81" s="981"/>
      <c r="F81" s="981"/>
      <c r="G81" s="982"/>
      <c r="H81" s="980"/>
      <c r="I81" s="981"/>
      <c r="J81" s="981"/>
      <c r="K81" s="981"/>
      <c r="L81" s="982"/>
    </row>
    <row r="82" spans="2:12" x14ac:dyDescent="0.25">
      <c r="B82" s="980"/>
      <c r="C82" s="981"/>
      <c r="D82" s="981"/>
      <c r="E82" s="981"/>
      <c r="F82" s="981"/>
      <c r="G82" s="982"/>
      <c r="H82" s="980"/>
      <c r="I82" s="981"/>
      <c r="J82" s="981"/>
      <c r="K82" s="981"/>
      <c r="L82" s="982"/>
    </row>
    <row r="83" spans="2:12" x14ac:dyDescent="0.25">
      <c r="B83" s="980"/>
      <c r="C83" s="981"/>
      <c r="D83" s="981"/>
      <c r="E83" s="981"/>
      <c r="F83" s="981"/>
      <c r="G83" s="982"/>
      <c r="H83" s="980"/>
      <c r="I83" s="981"/>
      <c r="J83" s="981"/>
      <c r="K83" s="981"/>
      <c r="L83" s="982"/>
    </row>
    <row r="84" spans="2:12" x14ac:dyDescent="0.25">
      <c r="B84" s="980"/>
      <c r="C84" s="981"/>
      <c r="D84" s="981"/>
      <c r="E84" s="981"/>
      <c r="F84" s="981"/>
      <c r="G84" s="982"/>
      <c r="H84" s="980"/>
      <c r="I84" s="981"/>
      <c r="J84" s="981"/>
      <c r="K84" s="981"/>
      <c r="L84" s="982"/>
    </row>
    <row r="85" spans="2:12" ht="15" customHeight="1" x14ac:dyDescent="0.25">
      <c r="B85" s="1111">
        <v>9</v>
      </c>
      <c r="C85" s="1112"/>
      <c r="D85" s="1112"/>
      <c r="E85" s="1112"/>
      <c r="F85" s="1112"/>
      <c r="G85" s="1113"/>
      <c r="H85" s="1111">
        <v>10</v>
      </c>
      <c r="I85" s="1112"/>
      <c r="J85" s="1112"/>
      <c r="K85" s="1112"/>
      <c r="L85" s="1113"/>
    </row>
    <row r="86" spans="2:12" ht="15.75" thickBot="1" x14ac:dyDescent="0.3">
      <c r="B86" s="1114"/>
      <c r="C86" s="1115"/>
      <c r="D86" s="1115"/>
      <c r="E86" s="1115"/>
      <c r="F86" s="1115"/>
      <c r="G86" s="1116"/>
      <c r="H86" s="1114"/>
      <c r="I86" s="1115"/>
      <c r="J86" s="1115"/>
      <c r="K86" s="1115"/>
      <c r="L86" s="1116"/>
    </row>
    <row r="87" spans="2:12" x14ac:dyDescent="0.25">
      <c r="B87" s="995" t="s">
        <v>539</v>
      </c>
      <c r="C87" s="996"/>
      <c r="D87" s="996"/>
      <c r="E87" s="996"/>
      <c r="F87" s="996"/>
      <c r="G87" s="997"/>
      <c r="H87" s="995" t="s">
        <v>540</v>
      </c>
      <c r="I87" s="996"/>
      <c r="J87" s="996"/>
      <c r="K87" s="996"/>
      <c r="L87" s="997"/>
    </row>
    <row r="88" spans="2:12" x14ac:dyDescent="0.25">
      <c r="B88" s="980"/>
      <c r="C88" s="981"/>
      <c r="D88" s="981"/>
      <c r="E88" s="981"/>
      <c r="F88" s="981"/>
      <c r="G88" s="982"/>
      <c r="H88" s="980"/>
      <c r="I88" s="981"/>
      <c r="J88" s="981"/>
      <c r="K88" s="981"/>
      <c r="L88" s="982"/>
    </row>
    <row r="89" spans="2:12" x14ac:dyDescent="0.25">
      <c r="B89" s="980"/>
      <c r="C89" s="981"/>
      <c r="D89" s="981"/>
      <c r="E89" s="981"/>
      <c r="F89" s="981"/>
      <c r="G89" s="982"/>
      <c r="H89" s="980"/>
      <c r="I89" s="981"/>
      <c r="J89" s="981"/>
      <c r="K89" s="981"/>
      <c r="L89" s="982"/>
    </row>
    <row r="90" spans="2:12" x14ac:dyDescent="0.25">
      <c r="B90" s="980"/>
      <c r="C90" s="981"/>
      <c r="D90" s="981"/>
      <c r="E90" s="981"/>
      <c r="F90" s="981"/>
      <c r="G90" s="982"/>
      <c r="H90" s="980"/>
      <c r="I90" s="981"/>
      <c r="J90" s="981"/>
      <c r="K90" s="981"/>
      <c r="L90" s="982"/>
    </row>
    <row r="91" spans="2:12" x14ac:dyDescent="0.25">
      <c r="B91" s="980"/>
      <c r="C91" s="981"/>
      <c r="D91" s="981"/>
      <c r="E91" s="981"/>
      <c r="F91" s="981"/>
      <c r="G91" s="982"/>
      <c r="H91" s="980"/>
      <c r="I91" s="981"/>
      <c r="J91" s="981"/>
      <c r="K91" s="981"/>
      <c r="L91" s="982"/>
    </row>
    <row r="92" spans="2:12" x14ac:dyDescent="0.25">
      <c r="B92" s="980"/>
      <c r="C92" s="981"/>
      <c r="D92" s="981"/>
      <c r="E92" s="981"/>
      <c r="F92" s="981"/>
      <c r="G92" s="982"/>
      <c r="H92" s="980"/>
      <c r="I92" s="981"/>
      <c r="J92" s="981"/>
      <c r="K92" s="981"/>
      <c r="L92" s="982"/>
    </row>
    <row r="93" spans="2:12" x14ac:dyDescent="0.25">
      <c r="B93" s="980"/>
      <c r="C93" s="981"/>
      <c r="D93" s="981"/>
      <c r="E93" s="981"/>
      <c r="F93" s="981"/>
      <c r="G93" s="982"/>
      <c r="H93" s="980"/>
      <c r="I93" s="981"/>
      <c r="J93" s="981"/>
      <c r="K93" s="981"/>
      <c r="L93" s="982"/>
    </row>
    <row r="94" spans="2:12" x14ac:dyDescent="0.25">
      <c r="B94" s="980"/>
      <c r="C94" s="981"/>
      <c r="D94" s="981"/>
      <c r="E94" s="981"/>
      <c r="F94" s="981"/>
      <c r="G94" s="982"/>
      <c r="H94" s="980"/>
      <c r="I94" s="981"/>
      <c r="J94" s="981"/>
      <c r="K94" s="981"/>
      <c r="L94" s="982"/>
    </row>
    <row r="95" spans="2:12" x14ac:dyDescent="0.25">
      <c r="B95" s="980"/>
      <c r="C95" s="981"/>
      <c r="D95" s="981"/>
      <c r="E95" s="981"/>
      <c r="F95" s="981"/>
      <c r="G95" s="982"/>
      <c r="H95" s="980"/>
      <c r="I95" s="981"/>
      <c r="J95" s="981"/>
      <c r="K95" s="981"/>
      <c r="L95" s="982"/>
    </row>
    <row r="96" spans="2:12" x14ac:dyDescent="0.25">
      <c r="B96" s="980"/>
      <c r="C96" s="981"/>
      <c r="D96" s="981"/>
      <c r="E96" s="981"/>
      <c r="F96" s="981"/>
      <c r="G96" s="982"/>
      <c r="H96" s="980"/>
      <c r="I96" s="981"/>
      <c r="J96" s="981"/>
      <c r="K96" s="981"/>
      <c r="L96" s="982"/>
    </row>
    <row r="97" spans="2:12" x14ac:dyDescent="0.25">
      <c r="B97" s="980"/>
      <c r="C97" s="981"/>
      <c r="D97" s="981"/>
      <c r="E97" s="981"/>
      <c r="F97" s="981"/>
      <c r="G97" s="982"/>
      <c r="H97" s="980"/>
      <c r="I97" s="981"/>
      <c r="J97" s="981"/>
      <c r="K97" s="981"/>
      <c r="L97" s="982"/>
    </row>
    <row r="98" spans="2:12" x14ac:dyDescent="0.25">
      <c r="B98" s="980"/>
      <c r="C98" s="981"/>
      <c r="D98" s="981"/>
      <c r="E98" s="981"/>
      <c r="F98" s="981"/>
      <c r="G98" s="982"/>
      <c r="H98" s="980"/>
      <c r="I98" s="981"/>
      <c r="J98" s="981"/>
      <c r="K98" s="981"/>
      <c r="L98" s="982"/>
    </row>
    <row r="99" spans="2:12" x14ac:dyDescent="0.25">
      <c r="B99" s="980"/>
      <c r="C99" s="981"/>
      <c r="D99" s="981"/>
      <c r="E99" s="981"/>
      <c r="F99" s="981"/>
      <c r="G99" s="982"/>
      <c r="H99" s="980"/>
      <c r="I99" s="981"/>
      <c r="J99" s="981"/>
      <c r="K99" s="981"/>
      <c r="L99" s="982"/>
    </row>
    <row r="100" spans="2:12" x14ac:dyDescent="0.25">
      <c r="B100" s="980"/>
      <c r="C100" s="981"/>
      <c r="D100" s="981"/>
      <c r="E100" s="981"/>
      <c r="F100" s="981"/>
      <c r="G100" s="982"/>
      <c r="H100" s="980"/>
      <c r="I100" s="981"/>
      <c r="J100" s="981"/>
      <c r="K100" s="981"/>
      <c r="L100" s="982"/>
    </row>
    <row r="101" spans="2:12" ht="15" customHeight="1" x14ac:dyDescent="0.25">
      <c r="B101" s="1111">
        <v>11</v>
      </c>
      <c r="C101" s="1112"/>
      <c r="D101" s="1112"/>
      <c r="E101" s="1112"/>
      <c r="F101" s="1112"/>
      <c r="G101" s="1113"/>
      <c r="H101" s="1111">
        <v>12</v>
      </c>
      <c r="I101" s="1112"/>
      <c r="J101" s="1112"/>
      <c r="K101" s="1112"/>
      <c r="L101" s="1113"/>
    </row>
    <row r="102" spans="2:12" ht="15.75" thickBot="1" x14ac:dyDescent="0.3">
      <c r="B102" s="1114"/>
      <c r="C102" s="1115"/>
      <c r="D102" s="1115"/>
      <c r="E102" s="1115"/>
      <c r="F102" s="1115"/>
      <c r="G102" s="1116"/>
      <c r="H102" s="1114"/>
      <c r="I102" s="1115"/>
      <c r="J102" s="1115"/>
      <c r="K102" s="1115"/>
      <c r="L102" s="1116"/>
    </row>
    <row r="103" spans="2:12" ht="107.25" customHeight="1" thickBot="1" x14ac:dyDescent="0.3">
      <c r="B103" s="1138" t="s">
        <v>1233</v>
      </c>
      <c r="C103" s="1139"/>
      <c r="D103" s="1139"/>
      <c r="E103" s="1139"/>
      <c r="F103" s="1139"/>
      <c r="G103" s="1139"/>
      <c r="H103" s="1139"/>
      <c r="I103" s="1139"/>
      <c r="J103" s="1139"/>
      <c r="K103" s="1139"/>
      <c r="L103" s="1140"/>
    </row>
    <row r="104" spans="2:12" x14ac:dyDescent="0.25">
      <c r="B104" s="995" t="s">
        <v>539</v>
      </c>
      <c r="C104" s="996"/>
      <c r="D104" s="996"/>
      <c r="E104" s="996"/>
      <c r="F104" s="996"/>
      <c r="G104" s="997"/>
      <c r="H104" s="995" t="s">
        <v>540</v>
      </c>
      <c r="I104" s="996"/>
      <c r="J104" s="996"/>
      <c r="K104" s="996"/>
      <c r="L104" s="997"/>
    </row>
    <row r="105" spans="2:12" x14ac:dyDescent="0.25">
      <c r="B105" s="980"/>
      <c r="C105" s="981"/>
      <c r="D105" s="981"/>
      <c r="E105" s="981"/>
      <c r="F105" s="981"/>
      <c r="G105" s="982"/>
      <c r="H105" s="980"/>
      <c r="I105" s="981"/>
      <c r="J105" s="981"/>
      <c r="K105" s="981"/>
      <c r="L105" s="982"/>
    </row>
    <row r="106" spans="2:12" x14ac:dyDescent="0.25">
      <c r="B106" s="980"/>
      <c r="C106" s="981"/>
      <c r="D106" s="981"/>
      <c r="E106" s="981"/>
      <c r="F106" s="981"/>
      <c r="G106" s="982"/>
      <c r="H106" s="980"/>
      <c r="I106" s="981"/>
      <c r="J106" s="981"/>
      <c r="K106" s="981"/>
      <c r="L106" s="982"/>
    </row>
    <row r="107" spans="2:12" x14ac:dyDescent="0.25">
      <c r="B107" s="980"/>
      <c r="C107" s="981"/>
      <c r="D107" s="981"/>
      <c r="E107" s="981"/>
      <c r="F107" s="981"/>
      <c r="G107" s="982"/>
      <c r="H107" s="980"/>
      <c r="I107" s="981"/>
      <c r="J107" s="981"/>
      <c r="K107" s="981"/>
      <c r="L107" s="982"/>
    </row>
    <row r="108" spans="2:12" x14ac:dyDescent="0.25">
      <c r="B108" s="980"/>
      <c r="C108" s="981"/>
      <c r="D108" s="981"/>
      <c r="E108" s="981"/>
      <c r="F108" s="981"/>
      <c r="G108" s="982"/>
      <c r="H108" s="980"/>
      <c r="I108" s="981"/>
      <c r="J108" s="981"/>
      <c r="K108" s="981"/>
      <c r="L108" s="982"/>
    </row>
    <row r="109" spans="2:12" x14ac:dyDescent="0.25">
      <c r="B109" s="980"/>
      <c r="C109" s="981"/>
      <c r="D109" s="981"/>
      <c r="E109" s="981"/>
      <c r="F109" s="981"/>
      <c r="G109" s="982"/>
      <c r="H109" s="980"/>
      <c r="I109" s="981"/>
      <c r="J109" s="981"/>
      <c r="K109" s="981"/>
      <c r="L109" s="982"/>
    </row>
    <row r="110" spans="2:12" x14ac:dyDescent="0.25">
      <c r="B110" s="980"/>
      <c r="C110" s="981"/>
      <c r="D110" s="981"/>
      <c r="E110" s="981"/>
      <c r="F110" s="981"/>
      <c r="G110" s="982"/>
      <c r="H110" s="980"/>
      <c r="I110" s="981"/>
      <c r="J110" s="981"/>
      <c r="K110" s="981"/>
      <c r="L110" s="982"/>
    </row>
    <row r="111" spans="2:12" x14ac:dyDescent="0.25">
      <c r="B111" s="980"/>
      <c r="C111" s="981"/>
      <c r="D111" s="981"/>
      <c r="E111" s="981"/>
      <c r="F111" s="981"/>
      <c r="G111" s="982"/>
      <c r="H111" s="980"/>
      <c r="I111" s="981"/>
      <c r="J111" s="981"/>
      <c r="K111" s="981"/>
      <c r="L111" s="982"/>
    </row>
    <row r="112" spans="2:12" x14ac:dyDescent="0.25">
      <c r="B112" s="980"/>
      <c r="C112" s="981"/>
      <c r="D112" s="981"/>
      <c r="E112" s="981"/>
      <c r="F112" s="981"/>
      <c r="G112" s="982"/>
      <c r="H112" s="980"/>
      <c r="I112" s="981"/>
      <c r="J112" s="981"/>
      <c r="K112" s="981"/>
      <c r="L112" s="982"/>
    </row>
    <row r="113" spans="2:12" x14ac:dyDescent="0.25">
      <c r="B113" s="980"/>
      <c r="C113" s="981"/>
      <c r="D113" s="981"/>
      <c r="E113" s="981"/>
      <c r="F113" s="981"/>
      <c r="G113" s="982"/>
      <c r="H113" s="980"/>
      <c r="I113" s="981"/>
      <c r="J113" s="981"/>
      <c r="K113" s="981"/>
      <c r="L113" s="982"/>
    </row>
    <row r="114" spans="2:12" x14ac:dyDescent="0.25">
      <c r="B114" s="980"/>
      <c r="C114" s="981"/>
      <c r="D114" s="981"/>
      <c r="E114" s="981"/>
      <c r="F114" s="981"/>
      <c r="G114" s="982"/>
      <c r="H114" s="980"/>
      <c r="I114" s="981"/>
      <c r="J114" s="981"/>
      <c r="K114" s="981"/>
      <c r="L114" s="982"/>
    </row>
    <row r="115" spans="2:12" x14ac:dyDescent="0.25">
      <c r="B115" s="980"/>
      <c r="C115" s="981"/>
      <c r="D115" s="981"/>
      <c r="E115" s="981"/>
      <c r="F115" s="981"/>
      <c r="G115" s="982"/>
      <c r="H115" s="980"/>
      <c r="I115" s="981"/>
      <c r="J115" s="981"/>
      <c r="K115" s="981"/>
      <c r="L115" s="982"/>
    </row>
    <row r="116" spans="2:12" x14ac:dyDescent="0.25">
      <c r="B116" s="980"/>
      <c r="C116" s="981"/>
      <c r="D116" s="981"/>
      <c r="E116" s="981"/>
      <c r="F116" s="981"/>
      <c r="G116" s="982"/>
      <c r="H116" s="980"/>
      <c r="I116" s="981"/>
      <c r="J116" s="981"/>
      <c r="K116" s="981"/>
      <c r="L116" s="982"/>
    </row>
    <row r="117" spans="2:12" x14ac:dyDescent="0.25">
      <c r="B117" s="980"/>
      <c r="C117" s="981"/>
      <c r="D117" s="981"/>
      <c r="E117" s="981"/>
      <c r="F117" s="981"/>
      <c r="G117" s="982"/>
      <c r="H117" s="980"/>
      <c r="I117" s="981"/>
      <c r="J117" s="981"/>
      <c r="K117" s="981"/>
      <c r="L117" s="982"/>
    </row>
    <row r="118" spans="2:12" ht="15" customHeight="1" x14ac:dyDescent="0.25">
      <c r="B118" s="1111">
        <v>13</v>
      </c>
      <c r="C118" s="1112"/>
      <c r="D118" s="1112"/>
      <c r="E118" s="1112"/>
      <c r="F118" s="1112"/>
      <c r="G118" s="1113"/>
      <c r="H118" s="1111">
        <v>14</v>
      </c>
      <c r="I118" s="1112"/>
      <c r="J118" s="1112"/>
      <c r="K118" s="1112"/>
      <c r="L118" s="1113"/>
    </row>
    <row r="119" spans="2:12" ht="15.75" thickBot="1" x14ac:dyDescent="0.3">
      <c r="B119" s="1114"/>
      <c r="C119" s="1115"/>
      <c r="D119" s="1115"/>
      <c r="E119" s="1115"/>
      <c r="F119" s="1115"/>
      <c r="G119" s="1116"/>
      <c r="H119" s="1114"/>
      <c r="I119" s="1115"/>
      <c r="J119" s="1115"/>
      <c r="K119" s="1115"/>
      <c r="L119" s="1116"/>
    </row>
    <row r="120" spans="2:12" ht="14.25" customHeight="1" x14ac:dyDescent="0.25">
      <c r="B120" s="995" t="s">
        <v>539</v>
      </c>
      <c r="C120" s="996"/>
      <c r="D120" s="996"/>
      <c r="E120" s="996"/>
      <c r="F120" s="996"/>
      <c r="G120" s="997"/>
      <c r="H120" s="995" t="s">
        <v>540</v>
      </c>
      <c r="I120" s="996"/>
      <c r="J120" s="996"/>
      <c r="K120" s="996"/>
      <c r="L120" s="997"/>
    </row>
    <row r="121" spans="2:12" x14ac:dyDescent="0.25">
      <c r="B121" s="980"/>
      <c r="C121" s="981"/>
      <c r="D121" s="981"/>
      <c r="E121" s="981"/>
      <c r="F121" s="981"/>
      <c r="G121" s="982"/>
      <c r="H121" s="980"/>
      <c r="I121" s="981"/>
      <c r="J121" s="981"/>
      <c r="K121" s="981"/>
      <c r="L121" s="982"/>
    </row>
    <row r="122" spans="2:12" x14ac:dyDescent="0.25">
      <c r="B122" s="980"/>
      <c r="C122" s="981"/>
      <c r="D122" s="981"/>
      <c r="E122" s="981"/>
      <c r="F122" s="981"/>
      <c r="G122" s="982"/>
      <c r="H122" s="980"/>
      <c r="I122" s="981"/>
      <c r="J122" s="981"/>
      <c r="K122" s="981"/>
      <c r="L122" s="982"/>
    </row>
    <row r="123" spans="2:12" x14ac:dyDescent="0.25">
      <c r="B123" s="980"/>
      <c r="C123" s="981"/>
      <c r="D123" s="981"/>
      <c r="E123" s="981"/>
      <c r="F123" s="981"/>
      <c r="G123" s="982"/>
      <c r="H123" s="980"/>
      <c r="I123" s="981"/>
      <c r="J123" s="981"/>
      <c r="K123" s="981"/>
      <c r="L123" s="982"/>
    </row>
    <row r="124" spans="2:12" x14ac:dyDescent="0.25">
      <c r="B124" s="980"/>
      <c r="C124" s="981"/>
      <c r="D124" s="981"/>
      <c r="E124" s="981"/>
      <c r="F124" s="981"/>
      <c r="G124" s="982"/>
      <c r="H124" s="980"/>
      <c r="I124" s="981"/>
      <c r="J124" s="981"/>
      <c r="K124" s="981"/>
      <c r="L124" s="982"/>
    </row>
    <row r="125" spans="2:12" x14ac:dyDescent="0.25">
      <c r="B125" s="980"/>
      <c r="C125" s="981"/>
      <c r="D125" s="981"/>
      <c r="E125" s="981"/>
      <c r="F125" s="981"/>
      <c r="G125" s="982"/>
      <c r="H125" s="980"/>
      <c r="I125" s="981"/>
      <c r="J125" s="981"/>
      <c r="K125" s="981"/>
      <c r="L125" s="982"/>
    </row>
    <row r="126" spans="2:12" x14ac:dyDescent="0.25">
      <c r="B126" s="980"/>
      <c r="C126" s="981"/>
      <c r="D126" s="981"/>
      <c r="E126" s="981"/>
      <c r="F126" s="981"/>
      <c r="G126" s="982"/>
      <c r="H126" s="980"/>
      <c r="I126" s="981"/>
      <c r="J126" s="981"/>
      <c r="K126" s="981"/>
      <c r="L126" s="982"/>
    </row>
    <row r="127" spans="2:12" x14ac:dyDescent="0.25">
      <c r="B127" s="980"/>
      <c r="C127" s="981"/>
      <c r="D127" s="981"/>
      <c r="E127" s="981"/>
      <c r="F127" s="981"/>
      <c r="G127" s="982"/>
      <c r="H127" s="980"/>
      <c r="I127" s="981"/>
      <c r="J127" s="981"/>
      <c r="K127" s="981"/>
      <c r="L127" s="982"/>
    </row>
    <row r="128" spans="2:12" x14ac:dyDescent="0.25">
      <c r="B128" s="980"/>
      <c r="C128" s="981"/>
      <c r="D128" s="981"/>
      <c r="E128" s="981"/>
      <c r="F128" s="981"/>
      <c r="G128" s="982"/>
      <c r="H128" s="980"/>
      <c r="I128" s="981"/>
      <c r="J128" s="981"/>
      <c r="K128" s="981"/>
      <c r="L128" s="982"/>
    </row>
    <row r="129" spans="2:12" x14ac:dyDescent="0.25">
      <c r="B129" s="980"/>
      <c r="C129" s="981"/>
      <c r="D129" s="981"/>
      <c r="E129" s="981"/>
      <c r="F129" s="981"/>
      <c r="G129" s="982"/>
      <c r="H129" s="980"/>
      <c r="I129" s="981"/>
      <c r="J129" s="981"/>
      <c r="K129" s="981"/>
      <c r="L129" s="982"/>
    </row>
    <row r="130" spans="2:12" x14ac:dyDescent="0.25">
      <c r="B130" s="980"/>
      <c r="C130" s="981"/>
      <c r="D130" s="981"/>
      <c r="E130" s="981"/>
      <c r="F130" s="981"/>
      <c r="G130" s="982"/>
      <c r="H130" s="980"/>
      <c r="I130" s="981"/>
      <c r="J130" s="981"/>
      <c r="K130" s="981"/>
      <c r="L130" s="982"/>
    </row>
    <row r="131" spans="2:12" x14ac:dyDescent="0.25">
      <c r="B131" s="980"/>
      <c r="C131" s="981"/>
      <c r="D131" s="981"/>
      <c r="E131" s="981"/>
      <c r="F131" s="981"/>
      <c r="G131" s="982"/>
      <c r="H131" s="980"/>
      <c r="I131" s="981"/>
      <c r="J131" s="981"/>
      <c r="K131" s="981"/>
      <c r="L131" s="982"/>
    </row>
    <row r="132" spans="2:12" x14ac:dyDescent="0.25">
      <c r="B132" s="980"/>
      <c r="C132" s="981"/>
      <c r="D132" s="981"/>
      <c r="E132" s="981"/>
      <c r="F132" s="981"/>
      <c r="G132" s="982"/>
      <c r="H132" s="980"/>
      <c r="I132" s="981"/>
      <c r="J132" s="981"/>
      <c r="K132" s="981"/>
      <c r="L132" s="982"/>
    </row>
    <row r="133" spans="2:12" x14ac:dyDescent="0.25">
      <c r="B133" s="980"/>
      <c r="C133" s="981"/>
      <c r="D133" s="981"/>
      <c r="E133" s="981"/>
      <c r="F133" s="981"/>
      <c r="G133" s="982"/>
      <c r="H133" s="980"/>
      <c r="I133" s="981"/>
      <c r="J133" s="981"/>
      <c r="K133" s="981"/>
      <c r="L133" s="982"/>
    </row>
    <row r="134" spans="2:12" ht="15" customHeight="1" x14ac:dyDescent="0.25">
      <c r="B134" s="1111">
        <v>15</v>
      </c>
      <c r="C134" s="1112"/>
      <c r="D134" s="1112"/>
      <c r="E134" s="1112"/>
      <c r="F134" s="1112"/>
      <c r="G134" s="1113"/>
      <c r="H134" s="1111">
        <v>16</v>
      </c>
      <c r="I134" s="1112"/>
      <c r="J134" s="1112"/>
      <c r="K134" s="1112"/>
      <c r="L134" s="1113"/>
    </row>
    <row r="135" spans="2:12" ht="15.75" thickBot="1" x14ac:dyDescent="0.3">
      <c r="B135" s="1114"/>
      <c r="C135" s="1115"/>
      <c r="D135" s="1115"/>
      <c r="E135" s="1115"/>
      <c r="F135" s="1115"/>
      <c r="G135" s="1116"/>
      <c r="H135" s="1114"/>
      <c r="I135" s="1115"/>
      <c r="J135" s="1115"/>
      <c r="K135" s="1115"/>
      <c r="L135" s="1116"/>
    </row>
    <row r="136" spans="2:12" ht="14.25" customHeight="1" x14ac:dyDescent="0.25">
      <c r="B136" s="995" t="s">
        <v>539</v>
      </c>
      <c r="C136" s="996"/>
      <c r="D136" s="996"/>
      <c r="E136" s="996"/>
      <c r="F136" s="996"/>
      <c r="G136" s="997"/>
      <c r="H136" s="995" t="s">
        <v>540</v>
      </c>
      <c r="I136" s="996"/>
      <c r="J136" s="996"/>
      <c r="K136" s="996"/>
      <c r="L136" s="997"/>
    </row>
    <row r="137" spans="2:12" x14ac:dyDescent="0.25">
      <c r="B137" s="980"/>
      <c r="C137" s="981"/>
      <c r="D137" s="981"/>
      <c r="E137" s="981"/>
      <c r="F137" s="981"/>
      <c r="G137" s="982"/>
      <c r="H137" s="980"/>
      <c r="I137" s="981"/>
      <c r="J137" s="981"/>
      <c r="K137" s="981"/>
      <c r="L137" s="982"/>
    </row>
    <row r="138" spans="2:12" x14ac:dyDescent="0.25">
      <c r="B138" s="980"/>
      <c r="C138" s="981"/>
      <c r="D138" s="981"/>
      <c r="E138" s="981"/>
      <c r="F138" s="981"/>
      <c r="G138" s="982"/>
      <c r="H138" s="980"/>
      <c r="I138" s="981"/>
      <c r="J138" s="981"/>
      <c r="K138" s="981"/>
      <c r="L138" s="982"/>
    </row>
    <row r="139" spans="2:12" x14ac:dyDescent="0.25">
      <c r="B139" s="980"/>
      <c r="C139" s="981"/>
      <c r="D139" s="981"/>
      <c r="E139" s="981"/>
      <c r="F139" s="981"/>
      <c r="G139" s="982"/>
      <c r="H139" s="980"/>
      <c r="I139" s="981"/>
      <c r="J139" s="981"/>
      <c r="K139" s="981"/>
      <c r="L139" s="982"/>
    </row>
    <row r="140" spans="2:12" x14ac:dyDescent="0.25">
      <c r="B140" s="980"/>
      <c r="C140" s="981"/>
      <c r="D140" s="981"/>
      <c r="E140" s="981"/>
      <c r="F140" s="981"/>
      <c r="G140" s="982"/>
      <c r="H140" s="980"/>
      <c r="I140" s="981"/>
      <c r="J140" s="981"/>
      <c r="K140" s="981"/>
      <c r="L140" s="982"/>
    </row>
    <row r="141" spans="2:12" x14ac:dyDescent="0.25">
      <c r="B141" s="980"/>
      <c r="C141" s="981"/>
      <c r="D141" s="981"/>
      <c r="E141" s="981"/>
      <c r="F141" s="981"/>
      <c r="G141" s="982"/>
      <c r="H141" s="980"/>
      <c r="I141" s="981"/>
      <c r="J141" s="981"/>
      <c r="K141" s="981"/>
      <c r="L141" s="982"/>
    </row>
    <row r="142" spans="2:12" x14ac:dyDescent="0.25">
      <c r="B142" s="980"/>
      <c r="C142" s="981"/>
      <c r="D142" s="981"/>
      <c r="E142" s="981"/>
      <c r="F142" s="981"/>
      <c r="G142" s="982"/>
      <c r="H142" s="980"/>
      <c r="I142" s="981"/>
      <c r="J142" s="981"/>
      <c r="K142" s="981"/>
      <c r="L142" s="982"/>
    </row>
    <row r="143" spans="2:12" x14ac:dyDescent="0.25">
      <c r="B143" s="980"/>
      <c r="C143" s="981"/>
      <c r="D143" s="981"/>
      <c r="E143" s="981"/>
      <c r="F143" s="981"/>
      <c r="G143" s="982"/>
      <c r="H143" s="980"/>
      <c r="I143" s="981"/>
      <c r="J143" s="981"/>
      <c r="K143" s="981"/>
      <c r="L143" s="982"/>
    </row>
    <row r="144" spans="2:12" x14ac:dyDescent="0.25">
      <c r="B144" s="980"/>
      <c r="C144" s="981"/>
      <c r="D144" s="981"/>
      <c r="E144" s="981"/>
      <c r="F144" s="981"/>
      <c r="G144" s="982"/>
      <c r="H144" s="980"/>
      <c r="I144" s="981"/>
      <c r="J144" s="981"/>
      <c r="K144" s="981"/>
      <c r="L144" s="982"/>
    </row>
    <row r="145" spans="2:12" x14ac:dyDescent="0.25">
      <c r="B145" s="980"/>
      <c r="C145" s="981"/>
      <c r="D145" s="981"/>
      <c r="E145" s="981"/>
      <c r="F145" s="981"/>
      <c r="G145" s="982"/>
      <c r="H145" s="980"/>
      <c r="I145" s="981"/>
      <c r="J145" s="981"/>
      <c r="K145" s="981"/>
      <c r="L145" s="982"/>
    </row>
    <row r="146" spans="2:12" x14ac:dyDescent="0.25">
      <c r="B146" s="980"/>
      <c r="C146" s="981"/>
      <c r="D146" s="981"/>
      <c r="E146" s="981"/>
      <c r="F146" s="981"/>
      <c r="G146" s="982"/>
      <c r="H146" s="980"/>
      <c r="I146" s="981"/>
      <c r="J146" s="981"/>
      <c r="K146" s="981"/>
      <c r="L146" s="982"/>
    </row>
    <row r="147" spans="2:12" x14ac:dyDescent="0.25">
      <c r="B147" s="980"/>
      <c r="C147" s="981"/>
      <c r="D147" s="981"/>
      <c r="E147" s="981"/>
      <c r="F147" s="981"/>
      <c r="G147" s="982"/>
      <c r="H147" s="980"/>
      <c r="I147" s="981"/>
      <c r="J147" s="981"/>
      <c r="K147" s="981"/>
      <c r="L147" s="982"/>
    </row>
    <row r="148" spans="2:12" x14ac:dyDescent="0.25">
      <c r="B148" s="980"/>
      <c r="C148" s="981"/>
      <c r="D148" s="981"/>
      <c r="E148" s="981"/>
      <c r="F148" s="981"/>
      <c r="G148" s="982"/>
      <c r="H148" s="980"/>
      <c r="I148" s="981"/>
      <c r="J148" s="981"/>
      <c r="K148" s="981"/>
      <c r="L148" s="982"/>
    </row>
    <row r="149" spans="2:12" x14ac:dyDescent="0.25">
      <c r="B149" s="980"/>
      <c r="C149" s="981"/>
      <c r="D149" s="981"/>
      <c r="E149" s="981"/>
      <c r="F149" s="981"/>
      <c r="G149" s="982"/>
      <c r="H149" s="980"/>
      <c r="I149" s="981"/>
      <c r="J149" s="981"/>
      <c r="K149" s="981"/>
      <c r="L149" s="982"/>
    </row>
    <row r="150" spans="2:12" ht="15" customHeight="1" x14ac:dyDescent="0.25">
      <c r="B150" s="1111">
        <v>17</v>
      </c>
      <c r="C150" s="1112"/>
      <c r="D150" s="1112"/>
      <c r="E150" s="1112"/>
      <c r="F150" s="1112"/>
      <c r="G150" s="1113"/>
      <c r="H150" s="1111">
        <v>18</v>
      </c>
      <c r="I150" s="1112"/>
      <c r="J150" s="1112"/>
      <c r="K150" s="1112"/>
      <c r="L150" s="1113"/>
    </row>
    <row r="151" spans="2:12" ht="15.75" thickBot="1" x14ac:dyDescent="0.3">
      <c r="B151" s="1114"/>
      <c r="C151" s="1115"/>
      <c r="D151" s="1115"/>
      <c r="E151" s="1115"/>
      <c r="F151" s="1115"/>
      <c r="G151" s="1116"/>
      <c r="H151" s="1114"/>
      <c r="I151" s="1115"/>
      <c r="J151" s="1115"/>
      <c r="K151" s="1115"/>
      <c r="L151" s="1116"/>
    </row>
    <row r="152" spans="2:12" ht="62.25" customHeight="1" thickBot="1" x14ac:dyDescent="0.3">
      <c r="B152" s="1117" t="s">
        <v>1234</v>
      </c>
      <c r="C152" s="1109"/>
      <c r="D152" s="1109"/>
      <c r="E152" s="1109"/>
      <c r="F152" s="1109"/>
      <c r="G152" s="1109"/>
      <c r="H152" s="1109"/>
      <c r="I152" s="1109"/>
      <c r="J152" s="1109"/>
      <c r="K152" s="1109"/>
      <c r="L152" s="1110"/>
    </row>
    <row r="153" spans="2:12" ht="14.25" customHeight="1" x14ac:dyDescent="0.25">
      <c r="B153" s="995" t="s">
        <v>539</v>
      </c>
      <c r="C153" s="996"/>
      <c r="D153" s="996"/>
      <c r="E153" s="996"/>
      <c r="F153" s="996"/>
      <c r="G153" s="997"/>
      <c r="H153" s="995" t="s">
        <v>540</v>
      </c>
      <c r="I153" s="996"/>
      <c r="J153" s="996"/>
      <c r="K153" s="996"/>
      <c r="L153" s="997"/>
    </row>
    <row r="154" spans="2:12" x14ac:dyDescent="0.25">
      <c r="B154" s="980"/>
      <c r="C154" s="981"/>
      <c r="D154" s="981"/>
      <c r="E154" s="981"/>
      <c r="F154" s="981"/>
      <c r="G154" s="982"/>
      <c r="H154" s="980"/>
      <c r="I154" s="981"/>
      <c r="J154" s="981"/>
      <c r="K154" s="981"/>
      <c r="L154" s="982"/>
    </row>
    <row r="155" spans="2:12" x14ac:dyDescent="0.25">
      <c r="B155" s="980"/>
      <c r="C155" s="981"/>
      <c r="D155" s="981"/>
      <c r="E155" s="981"/>
      <c r="F155" s="981"/>
      <c r="G155" s="982"/>
      <c r="H155" s="980"/>
      <c r="I155" s="981"/>
      <c r="J155" s="981"/>
      <c r="K155" s="981"/>
      <c r="L155" s="982"/>
    </row>
    <row r="156" spans="2:12" x14ac:dyDescent="0.25">
      <c r="B156" s="980"/>
      <c r="C156" s="981"/>
      <c r="D156" s="981"/>
      <c r="E156" s="981"/>
      <c r="F156" s="981"/>
      <c r="G156" s="982"/>
      <c r="H156" s="980"/>
      <c r="I156" s="981"/>
      <c r="J156" s="981"/>
      <c r="K156" s="981"/>
      <c r="L156" s="982"/>
    </row>
    <row r="157" spans="2:12" x14ac:dyDescent="0.25">
      <c r="B157" s="980"/>
      <c r="C157" s="981"/>
      <c r="D157" s="981"/>
      <c r="E157" s="981"/>
      <c r="F157" s="981"/>
      <c r="G157" s="982"/>
      <c r="H157" s="980"/>
      <c r="I157" s="981"/>
      <c r="J157" s="981"/>
      <c r="K157" s="981"/>
      <c r="L157" s="982"/>
    </row>
    <row r="158" spans="2:12" x14ac:dyDescent="0.25">
      <c r="B158" s="980"/>
      <c r="C158" s="981"/>
      <c r="D158" s="981"/>
      <c r="E158" s="981"/>
      <c r="F158" s="981"/>
      <c r="G158" s="982"/>
      <c r="H158" s="980"/>
      <c r="I158" s="981"/>
      <c r="J158" s="981"/>
      <c r="K158" s="981"/>
      <c r="L158" s="982"/>
    </row>
    <row r="159" spans="2:12" x14ac:dyDescent="0.25">
      <c r="B159" s="980"/>
      <c r="C159" s="981"/>
      <c r="D159" s="981"/>
      <c r="E159" s="981"/>
      <c r="F159" s="981"/>
      <c r="G159" s="982"/>
      <c r="H159" s="980"/>
      <c r="I159" s="981"/>
      <c r="J159" s="981"/>
      <c r="K159" s="981"/>
      <c r="L159" s="982"/>
    </row>
    <row r="160" spans="2:12" x14ac:dyDescent="0.25">
      <c r="B160" s="980"/>
      <c r="C160" s="981"/>
      <c r="D160" s="981"/>
      <c r="E160" s="981"/>
      <c r="F160" s="981"/>
      <c r="G160" s="982"/>
      <c r="H160" s="980"/>
      <c r="I160" s="981"/>
      <c r="J160" s="981"/>
      <c r="K160" s="981"/>
      <c r="L160" s="982"/>
    </row>
    <row r="161" spans="2:12" x14ac:dyDescent="0.25">
      <c r="B161" s="980"/>
      <c r="C161" s="981"/>
      <c r="D161" s="981"/>
      <c r="E161" s="981"/>
      <c r="F161" s="981"/>
      <c r="G161" s="982"/>
      <c r="H161" s="980"/>
      <c r="I161" s="981"/>
      <c r="J161" s="981"/>
      <c r="K161" s="981"/>
      <c r="L161" s="982"/>
    </row>
    <row r="162" spans="2:12" x14ac:dyDescent="0.25">
      <c r="B162" s="980"/>
      <c r="C162" s="981"/>
      <c r="D162" s="981"/>
      <c r="E162" s="981"/>
      <c r="F162" s="981"/>
      <c r="G162" s="982"/>
      <c r="H162" s="980"/>
      <c r="I162" s="981"/>
      <c r="J162" s="981"/>
      <c r="K162" s="981"/>
      <c r="L162" s="982"/>
    </row>
    <row r="163" spans="2:12" x14ac:dyDescent="0.25">
      <c r="B163" s="980"/>
      <c r="C163" s="981"/>
      <c r="D163" s="981"/>
      <c r="E163" s="981"/>
      <c r="F163" s="981"/>
      <c r="G163" s="982"/>
      <c r="H163" s="980"/>
      <c r="I163" s="981"/>
      <c r="J163" s="981"/>
      <c r="K163" s="981"/>
      <c r="L163" s="982"/>
    </row>
    <row r="164" spans="2:12" x14ac:dyDescent="0.25">
      <c r="B164" s="980"/>
      <c r="C164" s="981"/>
      <c r="D164" s="981"/>
      <c r="E164" s="981"/>
      <c r="F164" s="981"/>
      <c r="G164" s="982"/>
      <c r="H164" s="980"/>
      <c r="I164" s="981"/>
      <c r="J164" s="981"/>
      <c r="K164" s="981"/>
      <c r="L164" s="982"/>
    </row>
    <row r="165" spans="2:12" x14ac:dyDescent="0.25">
      <c r="B165" s="980"/>
      <c r="C165" s="981"/>
      <c r="D165" s="981"/>
      <c r="E165" s="981"/>
      <c r="F165" s="981"/>
      <c r="G165" s="982"/>
      <c r="H165" s="980"/>
      <c r="I165" s="981"/>
      <c r="J165" s="981"/>
      <c r="K165" s="981"/>
      <c r="L165" s="982"/>
    </row>
    <row r="166" spans="2:12" x14ac:dyDescent="0.25">
      <c r="B166" s="980"/>
      <c r="C166" s="981"/>
      <c r="D166" s="981"/>
      <c r="E166" s="981"/>
      <c r="F166" s="981"/>
      <c r="G166" s="982"/>
      <c r="H166" s="980"/>
      <c r="I166" s="981"/>
      <c r="J166" s="981"/>
      <c r="K166" s="981"/>
      <c r="L166" s="982"/>
    </row>
    <row r="167" spans="2:12" ht="15" customHeight="1" x14ac:dyDescent="0.25">
      <c r="B167" s="1111">
        <v>19</v>
      </c>
      <c r="C167" s="1112"/>
      <c r="D167" s="1112"/>
      <c r="E167" s="1112"/>
      <c r="F167" s="1112"/>
      <c r="G167" s="1113"/>
      <c r="H167" s="1111">
        <v>20</v>
      </c>
      <c r="I167" s="1112"/>
      <c r="J167" s="1112"/>
      <c r="K167" s="1112"/>
      <c r="L167" s="1113"/>
    </row>
    <row r="168" spans="2:12" ht="15.75" thickBot="1" x14ac:dyDescent="0.3">
      <c r="B168" s="1114"/>
      <c r="C168" s="1115"/>
      <c r="D168" s="1115"/>
      <c r="E168" s="1115"/>
      <c r="F168" s="1115"/>
      <c r="G168" s="1116"/>
      <c r="H168" s="1114"/>
      <c r="I168" s="1115"/>
      <c r="J168" s="1115"/>
      <c r="K168" s="1115"/>
      <c r="L168" s="1116"/>
    </row>
    <row r="169" spans="2:12" ht="14.25" customHeight="1" x14ac:dyDescent="0.25">
      <c r="B169" s="995" t="s">
        <v>539</v>
      </c>
      <c r="C169" s="996"/>
      <c r="D169" s="996"/>
      <c r="E169" s="996"/>
      <c r="F169" s="996"/>
      <c r="G169" s="997"/>
      <c r="H169" s="995" t="s">
        <v>540</v>
      </c>
      <c r="I169" s="996"/>
      <c r="J169" s="996"/>
      <c r="K169" s="996"/>
      <c r="L169" s="997"/>
    </row>
    <row r="170" spans="2:12" x14ac:dyDescent="0.25">
      <c r="B170" s="980"/>
      <c r="C170" s="981"/>
      <c r="D170" s="981"/>
      <c r="E170" s="981"/>
      <c r="F170" s="981"/>
      <c r="G170" s="982"/>
      <c r="H170" s="980"/>
      <c r="I170" s="981"/>
      <c r="J170" s="981"/>
      <c r="K170" s="981"/>
      <c r="L170" s="982"/>
    </row>
    <row r="171" spans="2:12" x14ac:dyDescent="0.25">
      <c r="B171" s="980"/>
      <c r="C171" s="981"/>
      <c r="D171" s="981"/>
      <c r="E171" s="981"/>
      <c r="F171" s="981"/>
      <c r="G171" s="982"/>
      <c r="H171" s="980"/>
      <c r="I171" s="981"/>
      <c r="J171" s="981"/>
      <c r="K171" s="981"/>
      <c r="L171" s="982"/>
    </row>
    <row r="172" spans="2:12" x14ac:dyDescent="0.25">
      <c r="B172" s="980"/>
      <c r="C172" s="981"/>
      <c r="D172" s="981"/>
      <c r="E172" s="981"/>
      <c r="F172" s="981"/>
      <c r="G172" s="982"/>
      <c r="H172" s="980"/>
      <c r="I172" s="981"/>
      <c r="J172" s="981"/>
      <c r="K172" s="981"/>
      <c r="L172" s="982"/>
    </row>
    <row r="173" spans="2:12" x14ac:dyDescent="0.25">
      <c r="B173" s="980"/>
      <c r="C173" s="981"/>
      <c r="D173" s="981"/>
      <c r="E173" s="981"/>
      <c r="F173" s="981"/>
      <c r="G173" s="982"/>
      <c r="H173" s="980"/>
      <c r="I173" s="981"/>
      <c r="J173" s="981"/>
      <c r="K173" s="981"/>
      <c r="L173" s="982"/>
    </row>
    <row r="174" spans="2:12" x14ac:dyDescent="0.25">
      <c r="B174" s="980"/>
      <c r="C174" s="981"/>
      <c r="D174" s="981"/>
      <c r="E174" s="981"/>
      <c r="F174" s="981"/>
      <c r="G174" s="982"/>
      <c r="H174" s="980"/>
      <c r="I174" s="981"/>
      <c r="J174" s="981"/>
      <c r="K174" s="981"/>
      <c r="L174" s="982"/>
    </row>
    <row r="175" spans="2:12" x14ac:dyDescent="0.25">
      <c r="B175" s="980"/>
      <c r="C175" s="981"/>
      <c r="D175" s="981"/>
      <c r="E175" s="981"/>
      <c r="F175" s="981"/>
      <c r="G175" s="982"/>
      <c r="H175" s="980"/>
      <c r="I175" s="981"/>
      <c r="J175" s="981"/>
      <c r="K175" s="981"/>
      <c r="L175" s="982"/>
    </row>
    <row r="176" spans="2:12" x14ac:dyDescent="0.25">
      <c r="B176" s="980"/>
      <c r="C176" s="981"/>
      <c r="D176" s="981"/>
      <c r="E176" s="981"/>
      <c r="F176" s="981"/>
      <c r="G176" s="982"/>
      <c r="H176" s="980"/>
      <c r="I176" s="981"/>
      <c r="J176" s="981"/>
      <c r="K176" s="981"/>
      <c r="L176" s="982"/>
    </row>
    <row r="177" spans="2:12" x14ac:dyDescent="0.25">
      <c r="B177" s="980"/>
      <c r="C177" s="981"/>
      <c r="D177" s="981"/>
      <c r="E177" s="981"/>
      <c r="F177" s="981"/>
      <c r="G177" s="982"/>
      <c r="H177" s="980"/>
      <c r="I177" s="981"/>
      <c r="J177" s="981"/>
      <c r="K177" s="981"/>
      <c r="L177" s="982"/>
    </row>
    <row r="178" spans="2:12" x14ac:dyDescent="0.25">
      <c r="B178" s="980"/>
      <c r="C178" s="981"/>
      <c r="D178" s="981"/>
      <c r="E178" s="981"/>
      <c r="F178" s="981"/>
      <c r="G178" s="982"/>
      <c r="H178" s="980"/>
      <c r="I178" s="981"/>
      <c r="J178" s="981"/>
      <c r="K178" s="981"/>
      <c r="L178" s="982"/>
    </row>
    <row r="179" spans="2:12" x14ac:dyDescent="0.25">
      <c r="B179" s="980"/>
      <c r="C179" s="981"/>
      <c r="D179" s="981"/>
      <c r="E179" s="981"/>
      <c r="F179" s="981"/>
      <c r="G179" s="982"/>
      <c r="H179" s="980"/>
      <c r="I179" s="981"/>
      <c r="J179" s="981"/>
      <c r="K179" s="981"/>
      <c r="L179" s="982"/>
    </row>
    <row r="180" spans="2:12" x14ac:dyDescent="0.25">
      <c r="B180" s="980"/>
      <c r="C180" s="981"/>
      <c r="D180" s="981"/>
      <c r="E180" s="981"/>
      <c r="F180" s="981"/>
      <c r="G180" s="982"/>
      <c r="H180" s="980"/>
      <c r="I180" s="981"/>
      <c r="J180" s="981"/>
      <c r="K180" s="981"/>
      <c r="L180" s="982"/>
    </row>
    <row r="181" spans="2:12" x14ac:dyDescent="0.25">
      <c r="B181" s="980"/>
      <c r="C181" s="981"/>
      <c r="D181" s="981"/>
      <c r="E181" s="981"/>
      <c r="F181" s="981"/>
      <c r="G181" s="982"/>
      <c r="H181" s="980"/>
      <c r="I181" s="981"/>
      <c r="J181" s="981"/>
      <c r="K181" s="981"/>
      <c r="L181" s="982"/>
    </row>
    <row r="182" spans="2:12" x14ac:dyDescent="0.25">
      <c r="B182" s="980"/>
      <c r="C182" s="981"/>
      <c r="D182" s="981"/>
      <c r="E182" s="981"/>
      <c r="F182" s="981"/>
      <c r="G182" s="982"/>
      <c r="H182" s="980"/>
      <c r="I182" s="981"/>
      <c r="J182" s="981"/>
      <c r="K182" s="981"/>
      <c r="L182" s="982"/>
    </row>
    <row r="183" spans="2:12" ht="15" customHeight="1" x14ac:dyDescent="0.25">
      <c r="B183" s="1111">
        <v>21</v>
      </c>
      <c r="C183" s="1112"/>
      <c r="D183" s="1112"/>
      <c r="E183" s="1112"/>
      <c r="F183" s="1112"/>
      <c r="G183" s="1113"/>
      <c r="H183" s="1111">
        <v>22</v>
      </c>
      <c r="I183" s="1112"/>
      <c r="J183" s="1112"/>
      <c r="K183" s="1112"/>
      <c r="L183" s="1113"/>
    </row>
    <row r="184" spans="2:12" ht="15.75" thickBot="1" x14ac:dyDescent="0.3">
      <c r="B184" s="1114"/>
      <c r="C184" s="1115"/>
      <c r="D184" s="1115"/>
      <c r="E184" s="1115"/>
      <c r="F184" s="1115"/>
      <c r="G184" s="1116"/>
      <c r="H184" s="1114"/>
      <c r="I184" s="1115"/>
      <c r="J184" s="1115"/>
      <c r="K184" s="1115"/>
      <c r="L184" s="1116"/>
    </row>
    <row r="185" spans="2:12" ht="14.25" customHeight="1" x14ac:dyDescent="0.25">
      <c r="B185" s="995" t="s">
        <v>539</v>
      </c>
      <c r="C185" s="996"/>
      <c r="D185" s="996"/>
      <c r="E185" s="996"/>
      <c r="F185" s="996"/>
      <c r="G185" s="997"/>
      <c r="H185" s="995" t="s">
        <v>540</v>
      </c>
      <c r="I185" s="996"/>
      <c r="J185" s="996"/>
      <c r="K185" s="996"/>
      <c r="L185" s="997"/>
    </row>
    <row r="186" spans="2:12" x14ac:dyDescent="0.25">
      <c r="B186" s="980"/>
      <c r="C186" s="981"/>
      <c r="D186" s="981"/>
      <c r="E186" s="981"/>
      <c r="F186" s="981"/>
      <c r="G186" s="982"/>
      <c r="H186" s="980"/>
      <c r="I186" s="981"/>
      <c r="J186" s="981"/>
      <c r="K186" s="981"/>
      <c r="L186" s="982"/>
    </row>
    <row r="187" spans="2:12" x14ac:dyDescent="0.25">
      <c r="B187" s="980"/>
      <c r="C187" s="981"/>
      <c r="D187" s="981"/>
      <c r="E187" s="981"/>
      <c r="F187" s="981"/>
      <c r="G187" s="982"/>
      <c r="H187" s="980"/>
      <c r="I187" s="981"/>
      <c r="J187" s="981"/>
      <c r="K187" s="981"/>
      <c r="L187" s="982"/>
    </row>
    <row r="188" spans="2:12" x14ac:dyDescent="0.25">
      <c r="B188" s="980"/>
      <c r="C188" s="981"/>
      <c r="D188" s="981"/>
      <c r="E188" s="981"/>
      <c r="F188" s="981"/>
      <c r="G188" s="982"/>
      <c r="H188" s="980"/>
      <c r="I188" s="981"/>
      <c r="J188" s="981"/>
      <c r="K188" s="981"/>
      <c r="L188" s="982"/>
    </row>
    <row r="189" spans="2:12" x14ac:dyDescent="0.25">
      <c r="B189" s="980"/>
      <c r="C189" s="981"/>
      <c r="D189" s="981"/>
      <c r="E189" s="981"/>
      <c r="F189" s="981"/>
      <c r="G189" s="982"/>
      <c r="H189" s="980"/>
      <c r="I189" s="981"/>
      <c r="J189" s="981"/>
      <c r="K189" s="981"/>
      <c r="L189" s="982"/>
    </row>
    <row r="190" spans="2:12" x14ac:dyDescent="0.25">
      <c r="B190" s="980"/>
      <c r="C190" s="981"/>
      <c r="D190" s="981"/>
      <c r="E190" s="981"/>
      <c r="F190" s="981"/>
      <c r="G190" s="982"/>
      <c r="H190" s="980"/>
      <c r="I190" s="981"/>
      <c r="J190" s="981"/>
      <c r="K190" s="981"/>
      <c r="L190" s="982"/>
    </row>
    <row r="191" spans="2:12" x14ac:dyDescent="0.25">
      <c r="B191" s="980"/>
      <c r="C191" s="981"/>
      <c r="D191" s="981"/>
      <c r="E191" s="981"/>
      <c r="F191" s="981"/>
      <c r="G191" s="982"/>
      <c r="H191" s="980"/>
      <c r="I191" s="981"/>
      <c r="J191" s="981"/>
      <c r="K191" s="981"/>
      <c r="L191" s="982"/>
    </row>
    <row r="192" spans="2:12" x14ac:dyDescent="0.25">
      <c r="B192" s="980"/>
      <c r="C192" s="981"/>
      <c r="D192" s="981"/>
      <c r="E192" s="981"/>
      <c r="F192" s="981"/>
      <c r="G192" s="982"/>
      <c r="H192" s="980"/>
      <c r="I192" s="981"/>
      <c r="J192" s="981"/>
      <c r="K192" s="981"/>
      <c r="L192" s="982"/>
    </row>
    <row r="193" spans="2:12" x14ac:dyDescent="0.25">
      <c r="B193" s="980"/>
      <c r="C193" s="981"/>
      <c r="D193" s="981"/>
      <c r="E193" s="981"/>
      <c r="F193" s="981"/>
      <c r="G193" s="982"/>
      <c r="H193" s="980"/>
      <c r="I193" s="981"/>
      <c r="J193" s="981"/>
      <c r="K193" s="981"/>
      <c r="L193" s="982"/>
    </row>
    <row r="194" spans="2:12" x14ac:dyDescent="0.25">
      <c r="B194" s="980"/>
      <c r="C194" s="981"/>
      <c r="D194" s="981"/>
      <c r="E194" s="981"/>
      <c r="F194" s="981"/>
      <c r="G194" s="982"/>
      <c r="H194" s="980"/>
      <c r="I194" s="981"/>
      <c r="J194" s="981"/>
      <c r="K194" s="981"/>
      <c r="L194" s="982"/>
    </row>
    <row r="195" spans="2:12" x14ac:dyDescent="0.25">
      <c r="B195" s="980"/>
      <c r="C195" s="981"/>
      <c r="D195" s="981"/>
      <c r="E195" s="981"/>
      <c r="F195" s="981"/>
      <c r="G195" s="982"/>
      <c r="H195" s="980"/>
      <c r="I195" s="981"/>
      <c r="J195" s="981"/>
      <c r="K195" s="981"/>
      <c r="L195" s="982"/>
    </row>
    <row r="196" spans="2:12" x14ac:dyDescent="0.25">
      <c r="B196" s="980"/>
      <c r="C196" s="981"/>
      <c r="D196" s="981"/>
      <c r="E196" s="981"/>
      <c r="F196" s="981"/>
      <c r="G196" s="982"/>
      <c r="H196" s="980"/>
      <c r="I196" s="981"/>
      <c r="J196" s="981"/>
      <c r="K196" s="981"/>
      <c r="L196" s="982"/>
    </row>
    <row r="197" spans="2:12" x14ac:dyDescent="0.25">
      <c r="B197" s="980"/>
      <c r="C197" s="981"/>
      <c r="D197" s="981"/>
      <c r="E197" s="981"/>
      <c r="F197" s="981"/>
      <c r="G197" s="982"/>
      <c r="H197" s="980"/>
      <c r="I197" s="981"/>
      <c r="J197" s="981"/>
      <c r="K197" s="981"/>
      <c r="L197" s="982"/>
    </row>
    <row r="198" spans="2:12" x14ac:dyDescent="0.25">
      <c r="B198" s="980"/>
      <c r="C198" s="981"/>
      <c r="D198" s="981"/>
      <c r="E198" s="981"/>
      <c r="F198" s="981"/>
      <c r="G198" s="982"/>
      <c r="H198" s="980"/>
      <c r="I198" s="981"/>
      <c r="J198" s="981"/>
      <c r="K198" s="981"/>
      <c r="L198" s="982"/>
    </row>
    <row r="199" spans="2:12" ht="15" customHeight="1" x14ac:dyDescent="0.25">
      <c r="B199" s="1111">
        <v>23</v>
      </c>
      <c r="C199" s="1112"/>
      <c r="D199" s="1112"/>
      <c r="E199" s="1112"/>
      <c r="F199" s="1112"/>
      <c r="G199" s="1113"/>
      <c r="H199" s="1111">
        <v>24</v>
      </c>
      <c r="I199" s="1112"/>
      <c r="J199" s="1112"/>
      <c r="K199" s="1112"/>
      <c r="L199" s="1113"/>
    </row>
    <row r="200" spans="2:12" ht="15.75" thickBot="1" x14ac:dyDescent="0.3">
      <c r="B200" s="1114"/>
      <c r="C200" s="1115"/>
      <c r="D200" s="1115"/>
      <c r="E200" s="1115"/>
      <c r="F200" s="1115"/>
      <c r="G200" s="1116"/>
      <c r="H200" s="1114"/>
      <c r="I200" s="1115"/>
      <c r="J200" s="1115"/>
      <c r="K200" s="1115"/>
      <c r="L200" s="1116"/>
    </row>
    <row r="201" spans="2:12" ht="14.25" customHeight="1" x14ac:dyDescent="0.25">
      <c r="B201" s="995" t="s">
        <v>539</v>
      </c>
      <c r="C201" s="996"/>
      <c r="D201" s="996"/>
      <c r="E201" s="996"/>
      <c r="F201" s="996"/>
      <c r="G201" s="997"/>
      <c r="H201" s="995" t="s">
        <v>540</v>
      </c>
      <c r="I201" s="996"/>
      <c r="J201" s="996"/>
      <c r="K201" s="996"/>
      <c r="L201" s="997"/>
    </row>
    <row r="202" spans="2:12" x14ac:dyDescent="0.25">
      <c r="B202" s="980"/>
      <c r="C202" s="981"/>
      <c r="D202" s="981"/>
      <c r="E202" s="981"/>
      <c r="F202" s="981"/>
      <c r="G202" s="982"/>
      <c r="H202" s="980"/>
      <c r="I202" s="981"/>
      <c r="J202" s="981"/>
      <c r="K202" s="981"/>
      <c r="L202" s="982"/>
    </row>
    <row r="203" spans="2:12" x14ac:dyDescent="0.25">
      <c r="B203" s="980"/>
      <c r="C203" s="981"/>
      <c r="D203" s="981"/>
      <c r="E203" s="981"/>
      <c r="F203" s="981"/>
      <c r="G203" s="982"/>
      <c r="H203" s="980"/>
      <c r="I203" s="981"/>
      <c r="J203" s="981"/>
      <c r="K203" s="981"/>
      <c r="L203" s="982"/>
    </row>
    <row r="204" spans="2:12" x14ac:dyDescent="0.25">
      <c r="B204" s="980"/>
      <c r="C204" s="981"/>
      <c r="D204" s="981"/>
      <c r="E204" s="981"/>
      <c r="F204" s="981"/>
      <c r="G204" s="982"/>
      <c r="H204" s="980"/>
      <c r="I204" s="981"/>
      <c r="J204" s="981"/>
      <c r="K204" s="981"/>
      <c r="L204" s="982"/>
    </row>
    <row r="205" spans="2:12" x14ac:dyDescent="0.25">
      <c r="B205" s="980"/>
      <c r="C205" s="981"/>
      <c r="D205" s="981"/>
      <c r="E205" s="981"/>
      <c r="F205" s="981"/>
      <c r="G205" s="982"/>
      <c r="H205" s="980"/>
      <c r="I205" s="981"/>
      <c r="J205" s="981"/>
      <c r="K205" s="981"/>
      <c r="L205" s="982"/>
    </row>
    <row r="206" spans="2:12" x14ac:dyDescent="0.25">
      <c r="B206" s="980"/>
      <c r="C206" s="981"/>
      <c r="D206" s="981"/>
      <c r="E206" s="981"/>
      <c r="F206" s="981"/>
      <c r="G206" s="982"/>
      <c r="H206" s="980"/>
      <c r="I206" s="981"/>
      <c r="J206" s="981"/>
      <c r="K206" s="981"/>
      <c r="L206" s="982"/>
    </row>
    <row r="207" spans="2:12" x14ac:dyDescent="0.25">
      <c r="B207" s="980"/>
      <c r="C207" s="981"/>
      <c r="D207" s="981"/>
      <c r="E207" s="981"/>
      <c r="F207" s="981"/>
      <c r="G207" s="982"/>
      <c r="H207" s="980"/>
      <c r="I207" s="981"/>
      <c r="J207" s="981"/>
      <c r="K207" s="981"/>
      <c r="L207" s="982"/>
    </row>
    <row r="208" spans="2:12" x14ac:dyDescent="0.25">
      <c r="B208" s="980"/>
      <c r="C208" s="981"/>
      <c r="D208" s="981"/>
      <c r="E208" s="981"/>
      <c r="F208" s="981"/>
      <c r="G208" s="982"/>
      <c r="H208" s="980"/>
      <c r="I208" s="981"/>
      <c r="J208" s="981"/>
      <c r="K208" s="981"/>
      <c r="L208" s="982"/>
    </row>
    <row r="209" spans="2:12" x14ac:dyDescent="0.25">
      <c r="B209" s="980"/>
      <c r="C209" s="981"/>
      <c r="D209" s="981"/>
      <c r="E209" s="981"/>
      <c r="F209" s="981"/>
      <c r="G209" s="982"/>
      <c r="H209" s="980"/>
      <c r="I209" s="981"/>
      <c r="J209" s="981"/>
      <c r="K209" s="981"/>
      <c r="L209" s="982"/>
    </row>
    <row r="210" spans="2:12" x14ac:dyDescent="0.25">
      <c r="B210" s="980"/>
      <c r="C210" s="981"/>
      <c r="D210" s="981"/>
      <c r="E210" s="981"/>
      <c r="F210" s="981"/>
      <c r="G210" s="982"/>
      <c r="H210" s="980"/>
      <c r="I210" s="981"/>
      <c r="J210" s="981"/>
      <c r="K210" s="981"/>
      <c r="L210" s="982"/>
    </row>
    <row r="211" spans="2:12" x14ac:dyDescent="0.25">
      <c r="B211" s="980"/>
      <c r="C211" s="981"/>
      <c r="D211" s="981"/>
      <c r="E211" s="981"/>
      <c r="F211" s="981"/>
      <c r="G211" s="982"/>
      <c r="H211" s="980"/>
      <c r="I211" s="981"/>
      <c r="J211" s="981"/>
      <c r="K211" s="981"/>
      <c r="L211" s="982"/>
    </row>
    <row r="212" spans="2:12" x14ac:dyDescent="0.25">
      <c r="B212" s="980"/>
      <c r="C212" s="981"/>
      <c r="D212" s="981"/>
      <c r="E212" s="981"/>
      <c r="F212" s="981"/>
      <c r="G212" s="982"/>
      <c r="H212" s="980"/>
      <c r="I212" s="981"/>
      <c r="J212" s="981"/>
      <c r="K212" s="981"/>
      <c r="L212" s="982"/>
    </row>
    <row r="213" spans="2:12" x14ac:dyDescent="0.25">
      <c r="B213" s="980"/>
      <c r="C213" s="981"/>
      <c r="D213" s="981"/>
      <c r="E213" s="981"/>
      <c r="F213" s="981"/>
      <c r="G213" s="982"/>
      <c r="H213" s="980"/>
      <c r="I213" s="981"/>
      <c r="J213" s="981"/>
      <c r="K213" s="981"/>
      <c r="L213" s="982"/>
    </row>
    <row r="214" spans="2:12" x14ac:dyDescent="0.25">
      <c r="B214" s="980"/>
      <c r="C214" s="981"/>
      <c r="D214" s="981"/>
      <c r="E214" s="981"/>
      <c r="F214" s="981"/>
      <c r="G214" s="982"/>
      <c r="H214" s="980"/>
      <c r="I214" s="981"/>
      <c r="J214" s="981"/>
      <c r="K214" s="981"/>
      <c r="L214" s="982"/>
    </row>
    <row r="215" spans="2:12" ht="15" customHeight="1" x14ac:dyDescent="0.25">
      <c r="B215" s="1111">
        <v>25</v>
      </c>
      <c r="C215" s="1112"/>
      <c r="D215" s="1112"/>
      <c r="E215" s="1112"/>
      <c r="F215" s="1112"/>
      <c r="G215" s="1113"/>
      <c r="H215" s="1111">
        <v>26</v>
      </c>
      <c r="I215" s="1112"/>
      <c r="J215" s="1112"/>
      <c r="K215" s="1112"/>
      <c r="L215" s="1113"/>
    </row>
    <row r="216" spans="2:12" ht="15.75" thickBot="1" x14ac:dyDescent="0.3">
      <c r="B216" s="1114"/>
      <c r="C216" s="1115"/>
      <c r="D216" s="1115"/>
      <c r="E216" s="1115"/>
      <c r="F216" s="1115"/>
      <c r="G216" s="1116"/>
      <c r="H216" s="1114"/>
      <c r="I216" s="1115"/>
      <c r="J216" s="1115"/>
      <c r="K216" s="1115"/>
      <c r="L216" s="1116"/>
    </row>
    <row r="217" spans="2:12" ht="73.5" customHeight="1" thickBot="1" x14ac:dyDescent="0.3">
      <c r="B217" s="1117" t="s">
        <v>1235</v>
      </c>
      <c r="C217" s="1109"/>
      <c r="D217" s="1109"/>
      <c r="E217" s="1109"/>
      <c r="F217" s="1109"/>
      <c r="G217" s="1109"/>
      <c r="H217" s="1109"/>
      <c r="I217" s="1109"/>
      <c r="J217" s="1109"/>
      <c r="K217" s="1109"/>
      <c r="L217" s="1110"/>
    </row>
    <row r="218" spans="2:12" x14ac:dyDescent="0.25">
      <c r="B218" s="995" t="s">
        <v>539</v>
      </c>
      <c r="C218" s="996"/>
      <c r="D218" s="996"/>
      <c r="E218" s="996"/>
      <c r="F218" s="996"/>
      <c r="G218" s="997"/>
      <c r="H218" s="995" t="s">
        <v>540</v>
      </c>
      <c r="I218" s="996"/>
      <c r="J218" s="996"/>
      <c r="K218" s="996"/>
      <c r="L218" s="997"/>
    </row>
    <row r="219" spans="2:12" x14ac:dyDescent="0.25">
      <c r="B219" s="980"/>
      <c r="C219" s="981"/>
      <c r="D219" s="981"/>
      <c r="E219" s="981"/>
      <c r="F219" s="981"/>
      <c r="G219" s="982"/>
      <c r="H219" s="980"/>
      <c r="I219" s="981"/>
      <c r="J219" s="981"/>
      <c r="K219" s="981"/>
      <c r="L219" s="982"/>
    </row>
    <row r="220" spans="2:12" x14ac:dyDescent="0.25">
      <c r="B220" s="980"/>
      <c r="C220" s="981"/>
      <c r="D220" s="981"/>
      <c r="E220" s="981"/>
      <c r="F220" s="981"/>
      <c r="G220" s="982"/>
      <c r="H220" s="980"/>
      <c r="I220" s="981"/>
      <c r="J220" s="981"/>
      <c r="K220" s="981"/>
      <c r="L220" s="982"/>
    </row>
    <row r="221" spans="2:12" x14ac:dyDescent="0.25">
      <c r="B221" s="980"/>
      <c r="C221" s="981"/>
      <c r="D221" s="981"/>
      <c r="E221" s="981"/>
      <c r="F221" s="981"/>
      <c r="G221" s="982"/>
      <c r="H221" s="980"/>
      <c r="I221" s="981"/>
      <c r="J221" s="981"/>
      <c r="K221" s="981"/>
      <c r="L221" s="982"/>
    </row>
    <row r="222" spans="2:12" x14ac:dyDescent="0.25">
      <c r="B222" s="980"/>
      <c r="C222" s="981"/>
      <c r="D222" s="981"/>
      <c r="E222" s="981"/>
      <c r="F222" s="981"/>
      <c r="G222" s="982"/>
      <c r="H222" s="980"/>
      <c r="I222" s="981"/>
      <c r="J222" s="981"/>
      <c r="K222" s="981"/>
      <c r="L222" s="982"/>
    </row>
    <row r="223" spans="2:12" x14ac:dyDescent="0.25">
      <c r="B223" s="980"/>
      <c r="C223" s="981"/>
      <c r="D223" s="981"/>
      <c r="E223" s="981"/>
      <c r="F223" s="981"/>
      <c r="G223" s="982"/>
      <c r="H223" s="980"/>
      <c r="I223" s="981"/>
      <c r="J223" s="981"/>
      <c r="K223" s="981"/>
      <c r="L223" s="982"/>
    </row>
    <row r="224" spans="2:12" x14ac:dyDescent="0.25">
      <c r="B224" s="980"/>
      <c r="C224" s="981"/>
      <c r="D224" s="981"/>
      <c r="E224" s="981"/>
      <c r="F224" s="981"/>
      <c r="G224" s="982"/>
      <c r="H224" s="980"/>
      <c r="I224" s="981"/>
      <c r="J224" s="981"/>
      <c r="K224" s="981"/>
      <c r="L224" s="982"/>
    </row>
    <row r="225" spans="2:12" x14ac:dyDescent="0.25">
      <c r="B225" s="980"/>
      <c r="C225" s="981"/>
      <c r="D225" s="981"/>
      <c r="E225" s="981"/>
      <c r="F225" s="981"/>
      <c r="G225" s="982"/>
      <c r="H225" s="980"/>
      <c r="I225" s="981"/>
      <c r="J225" s="981"/>
      <c r="K225" s="981"/>
      <c r="L225" s="982"/>
    </row>
    <row r="226" spans="2:12" x14ac:dyDescent="0.25">
      <c r="B226" s="980"/>
      <c r="C226" s="981"/>
      <c r="D226" s="981"/>
      <c r="E226" s="981"/>
      <c r="F226" s="981"/>
      <c r="G226" s="982"/>
      <c r="H226" s="980"/>
      <c r="I226" s="981"/>
      <c r="J226" s="981"/>
      <c r="K226" s="981"/>
      <c r="L226" s="982"/>
    </row>
    <row r="227" spans="2:12" x14ac:dyDescent="0.25">
      <c r="B227" s="980"/>
      <c r="C227" s="981"/>
      <c r="D227" s="981"/>
      <c r="E227" s="981"/>
      <c r="F227" s="981"/>
      <c r="G227" s="982"/>
      <c r="H227" s="980"/>
      <c r="I227" s="981"/>
      <c r="J227" s="981"/>
      <c r="K227" s="981"/>
      <c r="L227" s="982"/>
    </row>
    <row r="228" spans="2:12" x14ac:dyDescent="0.25">
      <c r="B228" s="980"/>
      <c r="C228" s="981"/>
      <c r="D228" s="981"/>
      <c r="E228" s="981"/>
      <c r="F228" s="981"/>
      <c r="G228" s="982"/>
      <c r="H228" s="980"/>
      <c r="I228" s="981"/>
      <c r="J228" s="981"/>
      <c r="K228" s="981"/>
      <c r="L228" s="982"/>
    </row>
    <row r="229" spans="2:12" x14ac:dyDescent="0.25">
      <c r="B229" s="980"/>
      <c r="C229" s="981"/>
      <c r="D229" s="981"/>
      <c r="E229" s="981"/>
      <c r="F229" s="981"/>
      <c r="G229" s="982"/>
      <c r="H229" s="980"/>
      <c r="I229" s="981"/>
      <c r="J229" s="981"/>
      <c r="K229" s="981"/>
      <c r="L229" s="982"/>
    </row>
    <row r="230" spans="2:12" x14ac:dyDescent="0.25">
      <c r="B230" s="980"/>
      <c r="C230" s="981"/>
      <c r="D230" s="981"/>
      <c r="E230" s="981"/>
      <c r="F230" s="981"/>
      <c r="G230" s="982"/>
      <c r="H230" s="980"/>
      <c r="I230" s="981"/>
      <c r="J230" s="981"/>
      <c r="K230" s="981"/>
      <c r="L230" s="982"/>
    </row>
    <row r="231" spans="2:12" x14ac:dyDescent="0.25">
      <c r="B231" s="980"/>
      <c r="C231" s="981"/>
      <c r="D231" s="981"/>
      <c r="E231" s="981"/>
      <c r="F231" s="981"/>
      <c r="G231" s="982"/>
      <c r="H231" s="980"/>
      <c r="I231" s="981"/>
      <c r="J231" s="981"/>
      <c r="K231" s="981"/>
      <c r="L231" s="982"/>
    </row>
    <row r="232" spans="2:12" ht="17.25" customHeight="1" x14ac:dyDescent="0.25">
      <c r="B232" s="1111">
        <v>27</v>
      </c>
      <c r="C232" s="1112"/>
      <c r="D232" s="1112"/>
      <c r="E232" s="1112"/>
      <c r="F232" s="1112"/>
      <c r="G232" s="1113"/>
      <c r="H232" s="1111">
        <v>28</v>
      </c>
      <c r="I232" s="1112"/>
      <c r="J232" s="1112"/>
      <c r="K232" s="1112"/>
      <c r="L232" s="1113"/>
    </row>
    <row r="233" spans="2:12" ht="8.25" customHeight="1" thickBot="1" x14ac:dyDescent="0.3">
      <c r="B233" s="1114"/>
      <c r="C233" s="1115"/>
      <c r="D233" s="1115"/>
      <c r="E233" s="1115"/>
      <c r="F233" s="1115"/>
      <c r="G233" s="1116"/>
      <c r="H233" s="1114"/>
      <c r="I233" s="1115"/>
      <c r="J233" s="1115"/>
      <c r="K233" s="1115"/>
      <c r="L233" s="1116"/>
    </row>
    <row r="234" spans="2:12" x14ac:dyDescent="0.25">
      <c r="B234" s="995" t="s">
        <v>539</v>
      </c>
      <c r="C234" s="996"/>
      <c r="D234" s="996"/>
      <c r="E234" s="996"/>
      <c r="F234" s="996"/>
      <c r="G234" s="997"/>
      <c r="H234" s="995" t="s">
        <v>540</v>
      </c>
      <c r="I234" s="996"/>
      <c r="J234" s="996"/>
      <c r="K234" s="996"/>
      <c r="L234" s="997"/>
    </row>
    <row r="235" spans="2:12" x14ac:dyDescent="0.25">
      <c r="B235" s="980"/>
      <c r="C235" s="981"/>
      <c r="D235" s="981"/>
      <c r="E235" s="981"/>
      <c r="F235" s="981"/>
      <c r="G235" s="982"/>
      <c r="H235" s="980"/>
      <c r="I235" s="981"/>
      <c r="J235" s="981"/>
      <c r="K235" s="981"/>
      <c r="L235" s="982"/>
    </row>
    <row r="236" spans="2:12" x14ac:dyDescent="0.25">
      <c r="B236" s="980"/>
      <c r="C236" s="981"/>
      <c r="D236" s="981"/>
      <c r="E236" s="981"/>
      <c r="F236" s="981"/>
      <c r="G236" s="982"/>
      <c r="H236" s="980"/>
      <c r="I236" s="981"/>
      <c r="J236" s="981"/>
      <c r="K236" s="981"/>
      <c r="L236" s="982"/>
    </row>
    <row r="237" spans="2:12" x14ac:dyDescent="0.25">
      <c r="B237" s="980"/>
      <c r="C237" s="981"/>
      <c r="D237" s="981"/>
      <c r="E237" s="981"/>
      <c r="F237" s="981"/>
      <c r="G237" s="982"/>
      <c r="H237" s="980"/>
      <c r="I237" s="981"/>
      <c r="J237" s="981"/>
      <c r="K237" s="981"/>
      <c r="L237" s="982"/>
    </row>
    <row r="238" spans="2:12" x14ac:dyDescent="0.25">
      <c r="B238" s="980"/>
      <c r="C238" s="981"/>
      <c r="D238" s="981"/>
      <c r="E238" s="981"/>
      <c r="F238" s="981"/>
      <c r="G238" s="982"/>
      <c r="H238" s="980"/>
      <c r="I238" s="981"/>
      <c r="J238" s="981"/>
      <c r="K238" s="981"/>
      <c r="L238" s="982"/>
    </row>
    <row r="239" spans="2:12" x14ac:dyDescent="0.25">
      <c r="B239" s="980"/>
      <c r="C239" s="981"/>
      <c r="D239" s="981"/>
      <c r="E239" s="981"/>
      <c r="F239" s="981"/>
      <c r="G239" s="982"/>
      <c r="H239" s="980"/>
      <c r="I239" s="981"/>
      <c r="J239" s="981"/>
      <c r="K239" s="981"/>
      <c r="L239" s="982"/>
    </row>
    <row r="240" spans="2:12" x14ac:dyDescent="0.25">
      <c r="B240" s="980"/>
      <c r="C240" s="981"/>
      <c r="D240" s="981"/>
      <c r="E240" s="981"/>
      <c r="F240" s="981"/>
      <c r="G240" s="982"/>
      <c r="H240" s="980"/>
      <c r="I240" s="981"/>
      <c r="J240" s="981"/>
      <c r="K240" s="981"/>
      <c r="L240" s="982"/>
    </row>
    <row r="241" spans="2:12" x14ac:dyDescent="0.25">
      <c r="B241" s="980"/>
      <c r="C241" s="981"/>
      <c r="D241" s="981"/>
      <c r="E241" s="981"/>
      <c r="F241" s="981"/>
      <c r="G241" s="982"/>
      <c r="H241" s="980"/>
      <c r="I241" s="981"/>
      <c r="J241" s="981"/>
      <c r="K241" s="981"/>
      <c r="L241" s="982"/>
    </row>
    <row r="242" spans="2:12" x14ac:dyDescent="0.25">
      <c r="B242" s="980"/>
      <c r="C242" s="981"/>
      <c r="D242" s="981"/>
      <c r="E242" s="981"/>
      <c r="F242" s="981"/>
      <c r="G242" s="982"/>
      <c r="H242" s="980"/>
      <c r="I242" s="981"/>
      <c r="J242" s="981"/>
      <c r="K242" s="981"/>
      <c r="L242" s="982"/>
    </row>
    <row r="243" spans="2:12" x14ac:dyDescent="0.25">
      <c r="B243" s="980"/>
      <c r="C243" s="981"/>
      <c r="D243" s="981"/>
      <c r="E243" s="981"/>
      <c r="F243" s="981"/>
      <c r="G243" s="982"/>
      <c r="H243" s="980"/>
      <c r="I243" s="981"/>
      <c r="J243" s="981"/>
      <c r="K243" s="981"/>
      <c r="L243" s="982"/>
    </row>
    <row r="244" spans="2:12" x14ac:dyDescent="0.25">
      <c r="B244" s="980"/>
      <c r="C244" s="981"/>
      <c r="D244" s="981"/>
      <c r="E244" s="981"/>
      <c r="F244" s="981"/>
      <c r="G244" s="982"/>
      <c r="H244" s="980"/>
      <c r="I244" s="981"/>
      <c r="J244" s="981"/>
      <c r="K244" s="981"/>
      <c r="L244" s="982"/>
    </row>
    <row r="245" spans="2:12" x14ac:dyDescent="0.25">
      <c r="B245" s="980"/>
      <c r="C245" s="981"/>
      <c r="D245" s="981"/>
      <c r="E245" s="981"/>
      <c r="F245" s="981"/>
      <c r="G245" s="982"/>
      <c r="H245" s="980"/>
      <c r="I245" s="981"/>
      <c r="J245" s="981"/>
      <c r="K245" s="981"/>
      <c r="L245" s="982"/>
    </row>
    <row r="246" spans="2:12" x14ac:dyDescent="0.25">
      <c r="B246" s="980"/>
      <c r="C246" s="981"/>
      <c r="D246" s="981"/>
      <c r="E246" s="981"/>
      <c r="F246" s="981"/>
      <c r="G246" s="982"/>
      <c r="H246" s="980"/>
      <c r="I246" s="981"/>
      <c r="J246" s="981"/>
      <c r="K246" s="981"/>
      <c r="L246" s="982"/>
    </row>
    <row r="247" spans="2:12" x14ac:dyDescent="0.25">
      <c r="B247" s="980"/>
      <c r="C247" s="981"/>
      <c r="D247" s="981"/>
      <c r="E247" s="981"/>
      <c r="F247" s="981"/>
      <c r="G247" s="982"/>
      <c r="H247" s="980"/>
      <c r="I247" s="981"/>
      <c r="J247" s="981"/>
      <c r="K247" s="981"/>
      <c r="L247" s="982"/>
    </row>
    <row r="248" spans="2:12" ht="15" customHeight="1" x14ac:dyDescent="0.25">
      <c r="B248" s="1111">
        <v>29</v>
      </c>
      <c r="C248" s="1112"/>
      <c r="D248" s="1112"/>
      <c r="E248" s="1112"/>
      <c r="F248" s="1112"/>
      <c r="G248" s="1113"/>
      <c r="H248" s="1111">
        <v>30</v>
      </c>
      <c r="I248" s="1112"/>
      <c r="J248" s="1112"/>
      <c r="K248" s="1112"/>
      <c r="L248" s="1113"/>
    </row>
    <row r="249" spans="2:12" ht="15.75" thickBot="1" x14ac:dyDescent="0.3">
      <c r="B249" s="1114"/>
      <c r="C249" s="1115"/>
      <c r="D249" s="1115"/>
      <c r="E249" s="1115"/>
      <c r="F249" s="1115"/>
      <c r="G249" s="1116"/>
      <c r="H249" s="1114"/>
      <c r="I249" s="1115"/>
      <c r="J249" s="1115"/>
      <c r="K249" s="1115"/>
      <c r="L249" s="1116"/>
    </row>
    <row r="250" spans="2:12" x14ac:dyDescent="0.25">
      <c r="B250" s="995" t="s">
        <v>539</v>
      </c>
      <c r="C250" s="996"/>
      <c r="D250" s="996"/>
      <c r="E250" s="996"/>
      <c r="F250" s="996"/>
      <c r="G250" s="997"/>
      <c r="H250" s="995" t="s">
        <v>540</v>
      </c>
      <c r="I250" s="996"/>
      <c r="J250" s="996"/>
      <c r="K250" s="996"/>
      <c r="L250" s="997"/>
    </row>
    <row r="251" spans="2:12" x14ac:dyDescent="0.25">
      <c r="B251" s="980"/>
      <c r="C251" s="981"/>
      <c r="D251" s="981"/>
      <c r="E251" s="981"/>
      <c r="F251" s="981"/>
      <c r="G251" s="982"/>
      <c r="H251" s="980"/>
      <c r="I251" s="981"/>
      <c r="J251" s="981"/>
      <c r="K251" s="981"/>
      <c r="L251" s="982"/>
    </row>
    <row r="252" spans="2:12" x14ac:dyDescent="0.25">
      <c r="B252" s="980"/>
      <c r="C252" s="981"/>
      <c r="D252" s="981"/>
      <c r="E252" s="981"/>
      <c r="F252" s="981"/>
      <c r="G252" s="982"/>
      <c r="H252" s="980"/>
      <c r="I252" s="981"/>
      <c r="J252" s="981"/>
      <c r="K252" s="981"/>
      <c r="L252" s="982"/>
    </row>
    <row r="253" spans="2:12" x14ac:dyDescent="0.25">
      <c r="B253" s="980"/>
      <c r="C253" s="981"/>
      <c r="D253" s="981"/>
      <c r="E253" s="981"/>
      <c r="F253" s="981"/>
      <c r="G253" s="982"/>
      <c r="H253" s="980"/>
      <c r="I253" s="981"/>
      <c r="J253" s="981"/>
      <c r="K253" s="981"/>
      <c r="L253" s="982"/>
    </row>
    <row r="254" spans="2:12" x14ac:dyDescent="0.25">
      <c r="B254" s="980"/>
      <c r="C254" s="981"/>
      <c r="D254" s="981"/>
      <c r="E254" s="981"/>
      <c r="F254" s="981"/>
      <c r="G254" s="982"/>
      <c r="H254" s="980"/>
      <c r="I254" s="981"/>
      <c r="J254" s="981"/>
      <c r="K254" s="981"/>
      <c r="L254" s="982"/>
    </row>
    <row r="255" spans="2:12" x14ac:dyDescent="0.25">
      <c r="B255" s="980"/>
      <c r="C255" s="981"/>
      <c r="D255" s="981"/>
      <c r="E255" s="981"/>
      <c r="F255" s="981"/>
      <c r="G255" s="982"/>
      <c r="H255" s="980"/>
      <c r="I255" s="981"/>
      <c r="J255" s="981"/>
      <c r="K255" s="981"/>
      <c r="L255" s="982"/>
    </row>
    <row r="256" spans="2:12" x14ac:dyDescent="0.25">
      <c r="B256" s="980"/>
      <c r="C256" s="981"/>
      <c r="D256" s="981"/>
      <c r="E256" s="981"/>
      <c r="F256" s="981"/>
      <c r="G256" s="982"/>
      <c r="H256" s="980"/>
      <c r="I256" s="981"/>
      <c r="J256" s="981"/>
      <c r="K256" s="981"/>
      <c r="L256" s="982"/>
    </row>
    <row r="257" spans="2:12" x14ac:dyDescent="0.25">
      <c r="B257" s="980"/>
      <c r="C257" s="981"/>
      <c r="D257" s="981"/>
      <c r="E257" s="981"/>
      <c r="F257" s="981"/>
      <c r="G257" s="982"/>
      <c r="H257" s="980"/>
      <c r="I257" s="981"/>
      <c r="J257" s="981"/>
      <c r="K257" s="981"/>
      <c r="L257" s="982"/>
    </row>
    <row r="258" spans="2:12" x14ac:dyDescent="0.25">
      <c r="B258" s="980"/>
      <c r="C258" s="981"/>
      <c r="D258" s="981"/>
      <c r="E258" s="981"/>
      <c r="F258" s="981"/>
      <c r="G258" s="982"/>
      <c r="H258" s="980"/>
      <c r="I258" s="981"/>
      <c r="J258" s="981"/>
      <c r="K258" s="981"/>
      <c r="L258" s="982"/>
    </row>
    <row r="259" spans="2:12" x14ac:dyDescent="0.25">
      <c r="B259" s="980"/>
      <c r="C259" s="981"/>
      <c r="D259" s="981"/>
      <c r="E259" s="981"/>
      <c r="F259" s="981"/>
      <c r="G259" s="982"/>
      <c r="H259" s="980"/>
      <c r="I259" s="981"/>
      <c r="J259" s="981"/>
      <c r="K259" s="981"/>
      <c r="L259" s="982"/>
    </row>
    <row r="260" spans="2:12" x14ac:dyDescent="0.25">
      <c r="B260" s="980"/>
      <c r="C260" s="981"/>
      <c r="D260" s="981"/>
      <c r="E260" s="981"/>
      <c r="F260" s="981"/>
      <c r="G260" s="982"/>
      <c r="H260" s="980"/>
      <c r="I260" s="981"/>
      <c r="J260" s="981"/>
      <c r="K260" s="981"/>
      <c r="L260" s="982"/>
    </row>
    <row r="261" spans="2:12" x14ac:dyDescent="0.25">
      <c r="B261" s="980"/>
      <c r="C261" s="981"/>
      <c r="D261" s="981"/>
      <c r="E261" s="981"/>
      <c r="F261" s="981"/>
      <c r="G261" s="982"/>
      <c r="H261" s="980"/>
      <c r="I261" s="981"/>
      <c r="J261" s="981"/>
      <c r="K261" s="981"/>
      <c r="L261" s="982"/>
    </row>
    <row r="262" spans="2:12" x14ac:dyDescent="0.25">
      <c r="B262" s="980"/>
      <c r="C262" s="981"/>
      <c r="D262" s="981"/>
      <c r="E262" s="981"/>
      <c r="F262" s="981"/>
      <c r="G262" s="982"/>
      <c r="H262" s="980"/>
      <c r="I262" s="981"/>
      <c r="J262" s="981"/>
      <c r="K262" s="981"/>
      <c r="L262" s="982"/>
    </row>
    <row r="263" spans="2:12" x14ac:dyDescent="0.25">
      <c r="B263" s="980"/>
      <c r="C263" s="981"/>
      <c r="D263" s="981"/>
      <c r="E263" s="981"/>
      <c r="F263" s="981"/>
      <c r="G263" s="982"/>
      <c r="H263" s="980"/>
      <c r="I263" s="981"/>
      <c r="J263" s="981"/>
      <c r="K263" s="981"/>
      <c r="L263" s="982"/>
    </row>
    <row r="264" spans="2:12" ht="15" customHeight="1" x14ac:dyDescent="0.25">
      <c r="B264" s="1111">
        <v>31</v>
      </c>
      <c r="C264" s="1112"/>
      <c r="D264" s="1112"/>
      <c r="E264" s="1112"/>
      <c r="F264" s="1112"/>
      <c r="G264" s="1113"/>
      <c r="H264" s="1111">
        <v>32</v>
      </c>
      <c r="I264" s="1112"/>
      <c r="J264" s="1112"/>
      <c r="K264" s="1112"/>
      <c r="L264" s="1113"/>
    </row>
    <row r="265" spans="2:12" ht="15.75" thickBot="1" x14ac:dyDescent="0.3">
      <c r="B265" s="1111"/>
      <c r="C265" s="1112"/>
      <c r="D265" s="1112"/>
      <c r="E265" s="1112"/>
      <c r="F265" s="1112"/>
      <c r="G265" s="1113"/>
      <c r="H265" s="1111"/>
      <c r="I265" s="1112"/>
      <c r="J265" s="1112"/>
      <c r="K265" s="1112"/>
      <c r="L265" s="1113"/>
    </row>
    <row r="266" spans="2:12" ht="14.25" customHeight="1" x14ac:dyDescent="0.25">
      <c r="B266" s="995" t="s">
        <v>539</v>
      </c>
      <c r="C266" s="996"/>
      <c r="D266" s="996"/>
      <c r="E266" s="996"/>
      <c r="F266" s="996"/>
      <c r="G266" s="997"/>
      <c r="H266" s="995" t="s">
        <v>540</v>
      </c>
      <c r="I266" s="996"/>
      <c r="J266" s="996"/>
      <c r="K266" s="996"/>
      <c r="L266" s="997"/>
    </row>
    <row r="267" spans="2:12" x14ac:dyDescent="0.25">
      <c r="B267" s="980"/>
      <c r="C267" s="981"/>
      <c r="D267" s="981"/>
      <c r="E267" s="981"/>
      <c r="F267" s="981"/>
      <c r="G267" s="982"/>
      <c r="H267" s="980"/>
      <c r="I267" s="981"/>
      <c r="J267" s="981"/>
      <c r="K267" s="981"/>
      <c r="L267" s="982"/>
    </row>
    <row r="268" spans="2:12" x14ac:dyDescent="0.25">
      <c r="B268" s="980"/>
      <c r="C268" s="981"/>
      <c r="D268" s="981"/>
      <c r="E268" s="981"/>
      <c r="F268" s="981"/>
      <c r="G268" s="982"/>
      <c r="H268" s="980"/>
      <c r="I268" s="981"/>
      <c r="J268" s="981"/>
      <c r="K268" s="981"/>
      <c r="L268" s="982"/>
    </row>
    <row r="269" spans="2:12" x14ac:dyDescent="0.25">
      <c r="B269" s="980"/>
      <c r="C269" s="981"/>
      <c r="D269" s="981"/>
      <c r="E269" s="981"/>
      <c r="F269" s="981"/>
      <c r="G269" s="982"/>
      <c r="H269" s="980"/>
      <c r="I269" s="981"/>
      <c r="J269" s="981"/>
      <c r="K269" s="981"/>
      <c r="L269" s="982"/>
    </row>
    <row r="270" spans="2:12" x14ac:dyDescent="0.25">
      <c r="B270" s="980"/>
      <c r="C270" s="981"/>
      <c r="D270" s="981"/>
      <c r="E270" s="981"/>
      <c r="F270" s="981"/>
      <c r="G270" s="982"/>
      <c r="H270" s="980"/>
      <c r="I270" s="981"/>
      <c r="J270" s="981"/>
      <c r="K270" s="981"/>
      <c r="L270" s="982"/>
    </row>
    <row r="271" spans="2:12" x14ac:dyDescent="0.25">
      <c r="B271" s="980"/>
      <c r="C271" s="981"/>
      <c r="D271" s="981"/>
      <c r="E271" s="981"/>
      <c r="F271" s="981"/>
      <c r="G271" s="982"/>
      <c r="H271" s="980"/>
      <c r="I271" s="981"/>
      <c r="J271" s="981"/>
      <c r="K271" s="981"/>
      <c r="L271" s="982"/>
    </row>
    <row r="272" spans="2:12" x14ac:dyDescent="0.25">
      <c r="B272" s="980"/>
      <c r="C272" s="981"/>
      <c r="D272" s="981"/>
      <c r="E272" s="981"/>
      <c r="F272" s="981"/>
      <c r="G272" s="982"/>
      <c r="H272" s="980"/>
      <c r="I272" s="981"/>
      <c r="J272" s="981"/>
      <c r="K272" s="981"/>
      <c r="L272" s="982"/>
    </row>
    <row r="273" spans="2:12" x14ac:dyDescent="0.25">
      <c r="B273" s="980"/>
      <c r="C273" s="981"/>
      <c r="D273" s="981"/>
      <c r="E273" s="981"/>
      <c r="F273" s="981"/>
      <c r="G273" s="982"/>
      <c r="H273" s="980"/>
      <c r="I273" s="981"/>
      <c r="J273" s="981"/>
      <c r="K273" s="981"/>
      <c r="L273" s="982"/>
    </row>
    <row r="274" spans="2:12" x14ac:dyDescent="0.25">
      <c r="B274" s="980"/>
      <c r="C274" s="981"/>
      <c r="D274" s="981"/>
      <c r="E274" s="981"/>
      <c r="F274" s="981"/>
      <c r="G274" s="982"/>
      <c r="H274" s="980"/>
      <c r="I274" s="981"/>
      <c r="J274" s="981"/>
      <c r="K274" s="981"/>
      <c r="L274" s="982"/>
    </row>
    <row r="275" spans="2:12" x14ac:dyDescent="0.25">
      <c r="B275" s="980"/>
      <c r="C275" s="981"/>
      <c r="D275" s="981"/>
      <c r="E275" s="981"/>
      <c r="F275" s="981"/>
      <c r="G275" s="982"/>
      <c r="H275" s="980"/>
      <c r="I275" s="981"/>
      <c r="J275" s="981"/>
      <c r="K275" s="981"/>
      <c r="L275" s="982"/>
    </row>
    <row r="276" spans="2:12" x14ac:dyDescent="0.25">
      <c r="B276" s="980"/>
      <c r="C276" s="981"/>
      <c r="D276" s="981"/>
      <c r="E276" s="981"/>
      <c r="F276" s="981"/>
      <c r="G276" s="982"/>
      <c r="H276" s="980"/>
      <c r="I276" s="981"/>
      <c r="J276" s="981"/>
      <c r="K276" s="981"/>
      <c r="L276" s="982"/>
    </row>
    <row r="277" spans="2:12" x14ac:dyDescent="0.25">
      <c r="B277" s="980"/>
      <c r="C277" s="981"/>
      <c r="D277" s="981"/>
      <c r="E277" s="981"/>
      <c r="F277" s="981"/>
      <c r="G277" s="982"/>
      <c r="H277" s="980"/>
      <c r="I277" s="981"/>
      <c r="J277" s="981"/>
      <c r="K277" s="981"/>
      <c r="L277" s="982"/>
    </row>
    <row r="278" spans="2:12" x14ac:dyDescent="0.25">
      <c r="B278" s="980"/>
      <c r="C278" s="981"/>
      <c r="D278" s="981"/>
      <c r="E278" s="981"/>
      <c r="F278" s="981"/>
      <c r="G278" s="982"/>
      <c r="H278" s="980"/>
      <c r="I278" s="981"/>
      <c r="J278" s="981"/>
      <c r="K278" s="981"/>
      <c r="L278" s="982"/>
    </row>
    <row r="279" spans="2:12" x14ac:dyDescent="0.25">
      <c r="B279" s="980"/>
      <c r="C279" s="981"/>
      <c r="D279" s="981"/>
      <c r="E279" s="981"/>
      <c r="F279" s="981"/>
      <c r="G279" s="982"/>
      <c r="H279" s="980"/>
      <c r="I279" s="981"/>
      <c r="J279" s="981"/>
      <c r="K279" s="981"/>
      <c r="L279" s="982"/>
    </row>
    <row r="280" spans="2:12" ht="17.25" customHeight="1" x14ac:dyDescent="0.25">
      <c r="B280" s="1111">
        <v>33</v>
      </c>
      <c r="C280" s="1112"/>
      <c r="D280" s="1112"/>
      <c r="E280" s="1112"/>
      <c r="F280" s="1112"/>
      <c r="G280" s="1113"/>
      <c r="H280" s="1111">
        <v>34</v>
      </c>
      <c r="I280" s="1112"/>
      <c r="J280" s="1112"/>
      <c r="K280" s="1112"/>
      <c r="L280" s="1113"/>
    </row>
    <row r="281" spans="2:12" ht="15" customHeight="1" thickBot="1" x14ac:dyDescent="0.3">
      <c r="B281" s="1114"/>
      <c r="C281" s="1115"/>
      <c r="D281" s="1115"/>
      <c r="E281" s="1115"/>
      <c r="F281" s="1115"/>
      <c r="G281" s="1116"/>
      <c r="H281" s="1114"/>
      <c r="I281" s="1115"/>
      <c r="J281" s="1115"/>
      <c r="K281" s="1115"/>
      <c r="L281" s="1116"/>
    </row>
    <row r="282" spans="2:12" x14ac:dyDescent="0.25">
      <c r="B282" s="980"/>
      <c r="C282" s="981"/>
      <c r="D282" s="981"/>
      <c r="E282" s="981"/>
      <c r="F282" s="981"/>
      <c r="G282" s="982"/>
      <c r="H282" s="980"/>
      <c r="I282" s="981"/>
      <c r="J282" s="981"/>
      <c r="K282" s="981"/>
      <c r="L282" s="982"/>
    </row>
    <row r="283" spans="2:12" x14ac:dyDescent="0.25">
      <c r="B283" s="980"/>
      <c r="C283" s="981"/>
      <c r="D283" s="981"/>
      <c r="E283" s="981"/>
      <c r="F283" s="981"/>
      <c r="G283" s="982"/>
      <c r="H283" s="980"/>
      <c r="I283" s="981"/>
      <c r="J283" s="981"/>
      <c r="K283" s="981"/>
      <c r="L283" s="982"/>
    </row>
    <row r="284" spans="2:12" x14ac:dyDescent="0.25">
      <c r="B284" s="980"/>
      <c r="C284" s="981"/>
      <c r="D284" s="981"/>
      <c r="E284" s="981"/>
      <c r="F284" s="981"/>
      <c r="G284" s="982"/>
      <c r="H284" s="980"/>
      <c r="I284" s="981"/>
      <c r="J284" s="981"/>
      <c r="K284" s="981"/>
      <c r="L284" s="982"/>
    </row>
    <row r="285" spans="2:12" x14ac:dyDescent="0.25">
      <c r="B285" s="980"/>
      <c r="C285" s="981"/>
      <c r="D285" s="981"/>
      <c r="E285" s="981"/>
      <c r="F285" s="981"/>
      <c r="G285" s="982"/>
      <c r="H285" s="980"/>
      <c r="I285" s="981"/>
      <c r="J285" s="981"/>
      <c r="K285" s="981"/>
      <c r="L285" s="982"/>
    </row>
    <row r="286" spans="2:12" x14ac:dyDescent="0.25">
      <c r="B286" s="980"/>
      <c r="C286" s="981"/>
      <c r="D286" s="981"/>
      <c r="E286" s="981"/>
      <c r="F286" s="981"/>
      <c r="G286" s="982"/>
      <c r="H286" s="980"/>
      <c r="I286" s="981"/>
      <c r="J286" s="981"/>
      <c r="K286" s="981"/>
      <c r="L286" s="982"/>
    </row>
    <row r="287" spans="2:12" x14ac:dyDescent="0.25">
      <c r="B287" s="980"/>
      <c r="C287" s="981"/>
      <c r="D287" s="981"/>
      <c r="E287" s="981"/>
      <c r="F287" s="981"/>
      <c r="G287" s="982"/>
      <c r="H287" s="980"/>
      <c r="I287" s="981"/>
      <c r="J287" s="981"/>
      <c r="K287" s="981"/>
      <c r="L287" s="982"/>
    </row>
    <row r="288" spans="2:12" x14ac:dyDescent="0.25">
      <c r="B288" s="980"/>
      <c r="C288" s="981"/>
      <c r="D288" s="981"/>
      <c r="E288" s="981"/>
      <c r="F288" s="981"/>
      <c r="G288" s="982"/>
      <c r="H288" s="980"/>
      <c r="I288" s="981"/>
      <c r="J288" s="981"/>
      <c r="K288" s="981"/>
      <c r="L288" s="982"/>
    </row>
    <row r="289" spans="2:12" x14ac:dyDescent="0.25">
      <c r="B289" s="980"/>
      <c r="C289" s="981"/>
      <c r="D289" s="981"/>
      <c r="E289" s="981"/>
      <c r="F289" s="981"/>
      <c r="G289" s="982"/>
      <c r="H289" s="980"/>
      <c r="I289" s="981"/>
      <c r="J289" s="981"/>
      <c r="K289" s="981"/>
      <c r="L289" s="982"/>
    </row>
    <row r="290" spans="2:12" x14ac:dyDescent="0.25">
      <c r="B290" s="980"/>
      <c r="C290" s="981"/>
      <c r="D290" s="981"/>
      <c r="E290" s="981"/>
      <c r="F290" s="981"/>
      <c r="G290" s="982"/>
      <c r="H290" s="980"/>
      <c r="I290" s="981"/>
      <c r="J290" s="981"/>
      <c r="K290" s="981"/>
      <c r="L290" s="982"/>
    </row>
    <row r="291" spans="2:12" x14ac:dyDescent="0.25">
      <c r="B291" s="980"/>
      <c r="C291" s="981"/>
      <c r="D291" s="981"/>
      <c r="E291" s="981"/>
      <c r="F291" s="981"/>
      <c r="G291" s="982"/>
      <c r="H291" s="980"/>
      <c r="I291" s="981"/>
      <c r="J291" s="981"/>
      <c r="K291" s="981"/>
      <c r="L291" s="982"/>
    </row>
    <row r="292" spans="2:12" x14ac:dyDescent="0.25">
      <c r="B292" s="980"/>
      <c r="C292" s="981"/>
      <c r="D292" s="981"/>
      <c r="E292" s="981"/>
      <c r="F292" s="981"/>
      <c r="G292" s="982"/>
      <c r="H292" s="980"/>
      <c r="I292" s="981"/>
      <c r="J292" s="981"/>
      <c r="K292" s="981"/>
      <c r="L292" s="982"/>
    </row>
    <row r="293" spans="2:12" x14ac:dyDescent="0.25">
      <c r="B293" s="980"/>
      <c r="C293" s="981"/>
      <c r="D293" s="981"/>
      <c r="E293" s="981"/>
      <c r="F293" s="981"/>
      <c r="G293" s="982"/>
      <c r="H293" s="980"/>
      <c r="I293" s="981"/>
      <c r="J293" s="981"/>
      <c r="K293" s="981"/>
      <c r="L293" s="982"/>
    </row>
    <row r="294" spans="2:12" x14ac:dyDescent="0.25">
      <c r="B294" s="980"/>
      <c r="C294" s="981"/>
      <c r="D294" s="981"/>
      <c r="E294" s="981"/>
      <c r="F294" s="981"/>
      <c r="G294" s="982"/>
      <c r="H294" s="980"/>
      <c r="I294" s="981"/>
      <c r="J294" s="981"/>
      <c r="K294" s="981"/>
      <c r="L294" s="982"/>
    </row>
    <row r="295" spans="2:12" ht="15" customHeight="1" x14ac:dyDescent="0.25">
      <c r="B295" s="1111">
        <v>35</v>
      </c>
      <c r="C295" s="1112"/>
      <c r="D295" s="1112"/>
      <c r="E295" s="1112"/>
      <c r="F295" s="1112"/>
      <c r="G295" s="1113"/>
      <c r="H295" s="1111">
        <v>36</v>
      </c>
      <c r="I295" s="1112"/>
      <c r="J295" s="1112"/>
      <c r="K295" s="1112"/>
      <c r="L295" s="1113"/>
    </row>
    <row r="296" spans="2:12" ht="15.75" thickBot="1" x14ac:dyDescent="0.3">
      <c r="B296" s="1114"/>
      <c r="C296" s="1115"/>
      <c r="D296" s="1115"/>
      <c r="E296" s="1115"/>
      <c r="F296" s="1115"/>
      <c r="G296" s="1116"/>
      <c r="H296" s="1114"/>
      <c r="I296" s="1115"/>
      <c r="J296" s="1115"/>
      <c r="K296" s="1115"/>
      <c r="L296" s="1116"/>
    </row>
    <row r="297" spans="2:12" ht="26.25" customHeight="1" x14ac:dyDescent="0.25">
      <c r="B297" s="995" t="s">
        <v>539</v>
      </c>
      <c r="C297" s="996"/>
      <c r="D297" s="996"/>
      <c r="E297" s="996"/>
      <c r="F297" s="996"/>
      <c r="G297" s="997"/>
      <c r="H297" s="995" t="s">
        <v>540</v>
      </c>
      <c r="I297" s="996"/>
      <c r="J297" s="996"/>
      <c r="K297" s="996"/>
      <c r="L297" s="997"/>
    </row>
    <row r="298" spans="2:12" ht="26.25" customHeight="1" x14ac:dyDescent="0.25">
      <c r="B298" s="980"/>
      <c r="C298" s="981"/>
      <c r="D298" s="981"/>
      <c r="E298" s="981"/>
      <c r="F298" s="981"/>
      <c r="G298" s="982"/>
      <c r="H298" s="980"/>
      <c r="I298" s="981"/>
      <c r="J298" s="981"/>
      <c r="K298" s="981"/>
      <c r="L298" s="982"/>
    </row>
    <row r="299" spans="2:12" ht="26.25" customHeight="1" x14ac:dyDescent="0.25">
      <c r="B299" s="980"/>
      <c r="C299" s="981"/>
      <c r="D299" s="981"/>
      <c r="E299" s="981"/>
      <c r="F299" s="981"/>
      <c r="G299" s="982"/>
      <c r="H299" s="980"/>
      <c r="I299" s="981"/>
      <c r="J299" s="981"/>
      <c r="K299" s="981"/>
      <c r="L299" s="982"/>
    </row>
    <row r="300" spans="2:12" ht="26.25" customHeight="1" x14ac:dyDescent="0.25">
      <c r="B300" s="980"/>
      <c r="C300" s="981"/>
      <c r="D300" s="981"/>
      <c r="E300" s="981"/>
      <c r="F300" s="981"/>
      <c r="G300" s="982"/>
      <c r="H300" s="980"/>
      <c r="I300" s="981"/>
      <c r="J300" s="981"/>
      <c r="K300" s="981"/>
      <c r="L300" s="982"/>
    </row>
    <row r="301" spans="2:12" ht="26.25" customHeight="1" x14ac:dyDescent="0.25">
      <c r="B301" s="980"/>
      <c r="C301" s="981"/>
      <c r="D301" s="981"/>
      <c r="E301" s="981"/>
      <c r="F301" s="981"/>
      <c r="G301" s="982"/>
      <c r="H301" s="980"/>
      <c r="I301" s="981"/>
      <c r="J301" s="981"/>
      <c r="K301" s="981"/>
      <c r="L301" s="982"/>
    </row>
    <row r="302" spans="2:12" ht="26.25" customHeight="1" x14ac:dyDescent="0.25">
      <c r="B302" s="980"/>
      <c r="C302" s="981"/>
      <c r="D302" s="981"/>
      <c r="E302" s="981"/>
      <c r="F302" s="981"/>
      <c r="G302" s="982"/>
      <c r="H302" s="980"/>
      <c r="I302" s="981"/>
      <c r="J302" s="981"/>
      <c r="K302" s="981"/>
      <c r="L302" s="982"/>
    </row>
    <row r="303" spans="2:12" ht="26.25" customHeight="1" x14ac:dyDescent="0.25">
      <c r="B303" s="980"/>
      <c r="C303" s="981"/>
      <c r="D303" s="981"/>
      <c r="E303" s="981"/>
      <c r="F303" s="981"/>
      <c r="G303" s="982"/>
      <c r="H303" s="980"/>
      <c r="I303" s="981"/>
      <c r="J303" s="981"/>
      <c r="K303" s="981"/>
      <c r="L303" s="982"/>
    </row>
    <row r="304" spans="2:12" ht="26.25" customHeight="1" x14ac:dyDescent="0.25">
      <c r="B304" s="980"/>
      <c r="C304" s="981"/>
      <c r="D304" s="981"/>
      <c r="E304" s="981"/>
      <c r="F304" s="981"/>
      <c r="G304" s="982"/>
      <c r="H304" s="980"/>
      <c r="I304" s="981"/>
      <c r="J304" s="981"/>
      <c r="K304" s="981"/>
      <c r="L304" s="982"/>
    </row>
    <row r="305" spans="2:12" ht="15" customHeight="1" x14ac:dyDescent="0.25">
      <c r="B305" s="1111">
        <v>37</v>
      </c>
      <c r="C305" s="1112"/>
      <c r="D305" s="1112"/>
      <c r="E305" s="1112"/>
      <c r="F305" s="1112"/>
      <c r="G305" s="1113"/>
      <c r="H305" s="1111">
        <v>38</v>
      </c>
      <c r="I305" s="1112"/>
      <c r="J305" s="1112"/>
      <c r="K305" s="1112"/>
      <c r="L305" s="1113"/>
    </row>
    <row r="306" spans="2:12" ht="15.75" thickBot="1" x14ac:dyDescent="0.3">
      <c r="B306" s="1114"/>
      <c r="C306" s="1115"/>
      <c r="D306" s="1115"/>
      <c r="E306" s="1115"/>
      <c r="F306" s="1115"/>
      <c r="G306" s="1116"/>
      <c r="H306" s="1114"/>
      <c r="I306" s="1115"/>
      <c r="J306" s="1115"/>
      <c r="K306" s="1115"/>
      <c r="L306" s="1116"/>
    </row>
    <row r="307" spans="2:12" ht="25.5" customHeight="1" x14ac:dyDescent="0.25">
      <c r="B307" s="995" t="s">
        <v>539</v>
      </c>
      <c r="C307" s="996"/>
      <c r="D307" s="996"/>
      <c r="E307" s="996"/>
      <c r="F307" s="996"/>
      <c r="G307" s="997"/>
      <c r="H307" s="995" t="s">
        <v>540</v>
      </c>
      <c r="I307" s="996"/>
      <c r="J307" s="996"/>
      <c r="K307" s="996"/>
      <c r="L307" s="997"/>
    </row>
    <row r="308" spans="2:12" ht="25.5" customHeight="1" x14ac:dyDescent="0.25">
      <c r="B308" s="980"/>
      <c r="C308" s="981"/>
      <c r="D308" s="981"/>
      <c r="E308" s="981"/>
      <c r="F308" s="981"/>
      <c r="G308" s="982"/>
      <c r="H308" s="980"/>
      <c r="I308" s="981"/>
      <c r="J308" s="981"/>
      <c r="K308" s="981"/>
      <c r="L308" s="982"/>
    </row>
    <row r="309" spans="2:12" ht="25.5" customHeight="1" x14ac:dyDescent="0.25">
      <c r="B309" s="980"/>
      <c r="C309" s="981"/>
      <c r="D309" s="981"/>
      <c r="E309" s="981"/>
      <c r="F309" s="981"/>
      <c r="G309" s="982"/>
      <c r="H309" s="980"/>
      <c r="I309" s="981"/>
      <c r="J309" s="981"/>
      <c r="K309" s="981"/>
      <c r="L309" s="982"/>
    </row>
    <row r="310" spans="2:12" ht="25.5" customHeight="1" x14ac:dyDescent="0.25">
      <c r="B310" s="980"/>
      <c r="C310" s="981"/>
      <c r="D310" s="981"/>
      <c r="E310" s="981"/>
      <c r="F310" s="981"/>
      <c r="G310" s="982"/>
      <c r="H310" s="980"/>
      <c r="I310" s="981"/>
      <c r="J310" s="981"/>
      <c r="K310" s="981"/>
      <c r="L310" s="982"/>
    </row>
    <row r="311" spans="2:12" ht="25.5" customHeight="1" x14ac:dyDescent="0.25">
      <c r="B311" s="980"/>
      <c r="C311" s="981"/>
      <c r="D311" s="981"/>
      <c r="E311" s="981"/>
      <c r="F311" s="981"/>
      <c r="G311" s="982"/>
      <c r="H311" s="980"/>
      <c r="I311" s="981"/>
      <c r="J311" s="981"/>
      <c r="K311" s="981"/>
      <c r="L311" s="982"/>
    </row>
    <row r="312" spans="2:12" ht="25.5" customHeight="1" x14ac:dyDescent="0.25">
      <c r="B312" s="980"/>
      <c r="C312" s="981"/>
      <c r="D312" s="981"/>
      <c r="E312" s="981"/>
      <c r="F312" s="981"/>
      <c r="G312" s="982"/>
      <c r="H312" s="980"/>
      <c r="I312" s="981"/>
      <c r="J312" s="981"/>
      <c r="K312" s="981"/>
      <c r="L312" s="982"/>
    </row>
    <row r="313" spans="2:12" ht="25.5" customHeight="1" x14ac:dyDescent="0.25">
      <c r="B313" s="980"/>
      <c r="C313" s="981"/>
      <c r="D313" s="981"/>
      <c r="E313" s="981"/>
      <c r="F313" s="981"/>
      <c r="G313" s="982"/>
      <c r="H313" s="980"/>
      <c r="I313" s="981"/>
      <c r="J313" s="981"/>
      <c r="K313" s="981"/>
      <c r="L313" s="982"/>
    </row>
    <row r="314" spans="2:12" ht="25.5" customHeight="1" x14ac:dyDescent="0.25">
      <c r="B314" s="980"/>
      <c r="C314" s="981"/>
      <c r="D314" s="981"/>
      <c r="E314" s="981"/>
      <c r="F314" s="981"/>
      <c r="G314" s="982"/>
      <c r="H314" s="980"/>
      <c r="I314" s="981"/>
      <c r="J314" s="981"/>
      <c r="K314" s="981"/>
      <c r="L314" s="982"/>
    </row>
    <row r="315" spans="2:12" ht="15" customHeight="1" x14ac:dyDescent="0.25">
      <c r="B315" s="1111">
        <v>39</v>
      </c>
      <c r="C315" s="1112"/>
      <c r="D315" s="1112"/>
      <c r="E315" s="1112"/>
      <c r="F315" s="1112"/>
      <c r="G315" s="1113"/>
      <c r="H315" s="1111">
        <v>40</v>
      </c>
      <c r="I315" s="1112"/>
      <c r="J315" s="1112"/>
      <c r="K315" s="1112"/>
      <c r="L315" s="1113"/>
    </row>
    <row r="316" spans="2:12" ht="15.75" thickBot="1" x14ac:dyDescent="0.3">
      <c r="B316" s="1114"/>
      <c r="C316" s="1115"/>
      <c r="D316" s="1115"/>
      <c r="E316" s="1115"/>
      <c r="F316" s="1115"/>
      <c r="G316" s="1116"/>
      <c r="H316" s="1114"/>
      <c r="I316" s="1115"/>
      <c r="J316" s="1115"/>
      <c r="K316" s="1115"/>
      <c r="L316" s="1116"/>
    </row>
    <row r="317" spans="2:12" ht="372" customHeight="1" thickBot="1" x14ac:dyDescent="0.3">
      <c r="B317" s="1117" t="s">
        <v>1236</v>
      </c>
      <c r="C317" s="1109"/>
      <c r="D317" s="1109"/>
      <c r="E317" s="1109"/>
      <c r="F317" s="1109"/>
      <c r="G317" s="1109"/>
      <c r="H317" s="1109"/>
      <c r="I317" s="1109"/>
      <c r="J317" s="1109"/>
      <c r="K317" s="1109"/>
      <c r="L317" s="1110"/>
    </row>
    <row r="318" spans="2:12" ht="26.25" customHeight="1" x14ac:dyDescent="0.25">
      <c r="B318" s="1132"/>
      <c r="C318" s="1132"/>
      <c r="D318" s="1132"/>
      <c r="E318" s="1132"/>
      <c r="F318" s="1132"/>
      <c r="G318" s="1132"/>
      <c r="H318" s="1132"/>
      <c r="I318" s="1132"/>
      <c r="J318" s="1132"/>
      <c r="K318" s="1132"/>
      <c r="L318" s="1132"/>
    </row>
    <row r="319" spans="2:12" ht="26.25" customHeight="1" x14ac:dyDescent="0.25">
      <c r="B319" s="1132"/>
      <c r="C319" s="1132"/>
      <c r="D319" s="1132"/>
      <c r="E319" s="1132"/>
      <c r="F319" s="1132"/>
      <c r="G319" s="1132"/>
      <c r="H319" s="1132"/>
      <c r="I319" s="1132"/>
      <c r="J319" s="1132"/>
      <c r="K319" s="1132"/>
      <c r="L319" s="1132"/>
    </row>
    <row r="320" spans="2:12" ht="26.25" customHeight="1" x14ac:dyDescent="0.25">
      <c r="B320" s="1132"/>
      <c r="C320" s="1132"/>
      <c r="D320" s="1132"/>
      <c r="E320" s="1132"/>
      <c r="F320" s="1132"/>
      <c r="G320" s="1132"/>
      <c r="H320" s="1132"/>
      <c r="I320" s="1132"/>
      <c r="J320" s="1132"/>
      <c r="K320" s="1132"/>
      <c r="L320" s="1132"/>
    </row>
    <row r="321" spans="2:12" ht="26.25" customHeight="1" x14ac:dyDescent="0.25">
      <c r="B321" s="1132"/>
      <c r="C321" s="1132"/>
      <c r="D321" s="1132"/>
      <c r="E321" s="1132"/>
      <c r="F321" s="1132"/>
      <c r="G321" s="1132"/>
      <c r="H321" s="1132"/>
      <c r="I321" s="1132"/>
      <c r="J321" s="1132"/>
      <c r="K321" s="1132"/>
      <c r="L321" s="1132"/>
    </row>
    <row r="322" spans="2:12" ht="26.25" customHeight="1" x14ac:dyDescent="0.25">
      <c r="B322" s="1132"/>
      <c r="C322" s="1132"/>
      <c r="D322" s="1132"/>
      <c r="E322" s="1132"/>
      <c r="F322" s="1132"/>
      <c r="G322" s="1132"/>
      <c r="H322" s="1132"/>
      <c r="I322" s="1132"/>
      <c r="J322" s="1132"/>
      <c r="K322" s="1132"/>
      <c r="L322" s="1132"/>
    </row>
    <row r="323" spans="2:12" ht="26.25" customHeight="1" x14ac:dyDescent="0.25">
      <c r="B323" s="1132"/>
      <c r="C323" s="1132"/>
      <c r="D323" s="1132"/>
      <c r="E323" s="1132"/>
      <c r="F323" s="1132"/>
      <c r="G323" s="1132"/>
      <c r="H323" s="1132"/>
      <c r="I323" s="1132"/>
      <c r="J323" s="1132"/>
      <c r="K323" s="1132"/>
      <c r="L323" s="1132"/>
    </row>
    <row r="324" spans="2:12" ht="26.25" customHeight="1" x14ac:dyDescent="0.25">
      <c r="B324" s="1132"/>
      <c r="C324" s="1132"/>
      <c r="D324" s="1132"/>
      <c r="E324" s="1132"/>
      <c r="F324" s="1132"/>
      <c r="G324" s="1132"/>
      <c r="H324" s="1132"/>
      <c r="I324" s="1132"/>
      <c r="J324" s="1132"/>
      <c r="K324" s="1132"/>
      <c r="L324" s="1132"/>
    </row>
    <row r="325" spans="2:12" ht="26.25" customHeight="1" x14ac:dyDescent="0.25">
      <c r="B325" s="1132"/>
      <c r="C325" s="1132"/>
      <c r="D325" s="1132"/>
      <c r="E325" s="1132"/>
      <c r="F325" s="1132"/>
      <c r="G325" s="1132"/>
      <c r="H325" s="1132"/>
      <c r="I325" s="1132"/>
      <c r="J325" s="1132"/>
      <c r="K325" s="1132"/>
      <c r="L325" s="1132"/>
    </row>
    <row r="326" spans="2:12" ht="21" customHeight="1" x14ac:dyDescent="0.25">
      <c r="B326" s="1111">
        <v>41</v>
      </c>
      <c r="C326" s="1112"/>
      <c r="D326" s="1112"/>
      <c r="E326" s="1112"/>
      <c r="F326" s="1112"/>
      <c r="G326" s="1113"/>
      <c r="H326" s="1111">
        <v>42</v>
      </c>
      <c r="I326" s="1112"/>
      <c r="J326" s="1112"/>
      <c r="K326" s="1112"/>
      <c r="L326" s="1113"/>
    </row>
    <row r="327" spans="2:12" ht="21" customHeight="1" x14ac:dyDescent="0.25">
      <c r="B327" s="1111"/>
      <c r="C327" s="1112"/>
      <c r="D327" s="1112"/>
      <c r="E327" s="1112"/>
      <c r="F327" s="1112"/>
      <c r="G327" s="1113"/>
      <c r="H327" s="1111"/>
      <c r="I327" s="1112"/>
      <c r="J327" s="1112"/>
      <c r="K327" s="1112"/>
      <c r="L327" s="1113"/>
    </row>
    <row r="328" spans="2:12" ht="26.25" customHeight="1" x14ac:dyDescent="0.25">
      <c r="B328" s="1132"/>
      <c r="C328" s="1132"/>
      <c r="D328" s="1132"/>
      <c r="E328" s="1132"/>
      <c r="F328" s="1132"/>
      <c r="G328" s="1132"/>
      <c r="H328" s="1132"/>
      <c r="I328" s="1132"/>
      <c r="J328" s="1132"/>
      <c r="K328" s="1132"/>
      <c r="L328" s="1132"/>
    </row>
    <row r="329" spans="2:12" ht="26.25" customHeight="1" x14ac:dyDescent="0.25">
      <c r="B329" s="1132"/>
      <c r="C329" s="1132"/>
      <c r="D329" s="1132"/>
      <c r="E329" s="1132"/>
      <c r="F329" s="1132"/>
      <c r="G329" s="1132"/>
      <c r="H329" s="1132"/>
      <c r="I329" s="1132"/>
      <c r="J329" s="1132"/>
      <c r="K329" s="1132"/>
      <c r="L329" s="1132"/>
    </row>
    <row r="330" spans="2:12" ht="26.25" customHeight="1" x14ac:dyDescent="0.25">
      <c r="B330" s="1132"/>
      <c r="C330" s="1132"/>
      <c r="D330" s="1132"/>
      <c r="E330" s="1132"/>
      <c r="F330" s="1132"/>
      <c r="G330" s="1132"/>
      <c r="H330" s="1132"/>
      <c r="I330" s="1132"/>
      <c r="J330" s="1132"/>
      <c r="K330" s="1132"/>
      <c r="L330" s="1132"/>
    </row>
    <row r="331" spans="2:12" ht="26.25" customHeight="1" x14ac:dyDescent="0.25">
      <c r="B331" s="1132"/>
      <c r="C331" s="1132"/>
      <c r="D331" s="1132"/>
      <c r="E331" s="1132"/>
      <c r="F331" s="1132"/>
      <c r="G331" s="1132"/>
      <c r="H331" s="1132"/>
      <c r="I331" s="1132"/>
      <c r="J331" s="1132"/>
      <c r="K331" s="1132"/>
      <c r="L331" s="1132"/>
    </row>
    <row r="332" spans="2:12" ht="26.25" customHeight="1" x14ac:dyDescent="0.25">
      <c r="B332" s="1132"/>
      <c r="C332" s="1132"/>
      <c r="D332" s="1132"/>
      <c r="E332" s="1132"/>
      <c r="F332" s="1132"/>
      <c r="G332" s="1132"/>
      <c r="H332" s="1132"/>
      <c r="I332" s="1132"/>
      <c r="J332" s="1132"/>
      <c r="K332" s="1132"/>
      <c r="L332" s="1132"/>
    </row>
    <row r="333" spans="2:12" ht="26.25" customHeight="1" x14ac:dyDescent="0.25">
      <c r="B333" s="1132"/>
      <c r="C333" s="1132"/>
      <c r="D333" s="1132"/>
      <c r="E333" s="1132"/>
      <c r="F333" s="1132"/>
      <c r="G333" s="1132"/>
      <c r="H333" s="1132"/>
      <c r="I333" s="1132"/>
      <c r="J333" s="1132"/>
      <c r="K333" s="1132"/>
      <c r="L333" s="1132"/>
    </row>
    <row r="334" spans="2:12" ht="26.25" customHeight="1" x14ac:dyDescent="0.25">
      <c r="B334" s="1132"/>
      <c r="C334" s="1132"/>
      <c r="D334" s="1132"/>
      <c r="E334" s="1132"/>
      <c r="F334" s="1132"/>
      <c r="G334" s="1132"/>
      <c r="H334" s="1132"/>
      <c r="I334" s="1132"/>
      <c r="J334" s="1132"/>
      <c r="K334" s="1132"/>
      <c r="L334" s="1132"/>
    </row>
    <row r="335" spans="2:12" ht="26.25" customHeight="1" x14ac:dyDescent="0.25">
      <c r="B335" s="1132"/>
      <c r="C335" s="1132"/>
      <c r="D335" s="1132"/>
      <c r="E335" s="1132"/>
      <c r="F335" s="1132"/>
      <c r="G335" s="1132"/>
      <c r="H335" s="1132"/>
      <c r="I335" s="1132"/>
      <c r="J335" s="1132"/>
      <c r="K335" s="1132"/>
      <c r="L335" s="1132"/>
    </row>
    <row r="336" spans="2:12" ht="21" customHeight="1" x14ac:dyDescent="0.25">
      <c r="B336" s="1111">
        <v>43</v>
      </c>
      <c r="C336" s="1112"/>
      <c r="D336" s="1112"/>
      <c r="E336" s="1112"/>
      <c r="F336" s="1112"/>
      <c r="G336" s="1113"/>
      <c r="H336" s="1111"/>
      <c r="I336" s="1112"/>
      <c r="J336" s="1112"/>
      <c r="K336" s="1112"/>
      <c r="L336" s="1113"/>
    </row>
    <row r="337" spans="2:12" ht="21" customHeight="1" thickBot="1" x14ac:dyDescent="0.3">
      <c r="B337" s="1111"/>
      <c r="C337" s="1112"/>
      <c r="D337" s="1112"/>
      <c r="E337" s="1112"/>
      <c r="F337" s="1112"/>
      <c r="G337" s="1113"/>
      <c r="H337" s="1111"/>
      <c r="I337" s="1112"/>
      <c r="J337" s="1112"/>
      <c r="K337" s="1112"/>
      <c r="L337" s="1113"/>
    </row>
    <row r="338" spans="2:12" ht="62.25" customHeight="1" thickBot="1" x14ac:dyDescent="0.3">
      <c r="B338" s="1117" t="s">
        <v>1237</v>
      </c>
      <c r="C338" s="1109"/>
      <c r="D338" s="1109"/>
      <c r="E338" s="1109"/>
      <c r="F338" s="1109"/>
      <c r="G338" s="1109"/>
      <c r="H338" s="1109"/>
      <c r="I338" s="1109"/>
      <c r="J338" s="1109"/>
      <c r="K338" s="1109"/>
      <c r="L338" s="1110"/>
    </row>
    <row r="339" spans="2:12" ht="26.25" customHeight="1" x14ac:dyDescent="0.25">
      <c r="B339" s="1132"/>
      <c r="C339" s="1132"/>
      <c r="D339" s="1132"/>
      <c r="E339" s="1132"/>
      <c r="F339" s="1132"/>
      <c r="G339" s="1132"/>
      <c r="H339" s="1132"/>
      <c r="I339" s="1132"/>
      <c r="J339" s="1132"/>
      <c r="K339" s="1132"/>
      <c r="L339" s="1132"/>
    </row>
    <row r="340" spans="2:12" ht="26.25" customHeight="1" x14ac:dyDescent="0.25">
      <c r="B340" s="1132"/>
      <c r="C340" s="1132"/>
      <c r="D340" s="1132"/>
      <c r="E340" s="1132"/>
      <c r="F340" s="1132"/>
      <c r="G340" s="1132"/>
      <c r="H340" s="1132"/>
      <c r="I340" s="1132"/>
      <c r="J340" s="1132"/>
      <c r="K340" s="1132"/>
      <c r="L340" s="1132"/>
    </row>
    <row r="341" spans="2:12" ht="26.25" customHeight="1" x14ac:dyDescent="0.25">
      <c r="B341" s="1132"/>
      <c r="C341" s="1132"/>
      <c r="D341" s="1132"/>
      <c r="E341" s="1132"/>
      <c r="F341" s="1132"/>
      <c r="G341" s="1132"/>
      <c r="H341" s="1132"/>
      <c r="I341" s="1132"/>
      <c r="J341" s="1132"/>
      <c r="K341" s="1132"/>
      <c r="L341" s="1132"/>
    </row>
    <row r="342" spans="2:12" ht="26.25" customHeight="1" x14ac:dyDescent="0.25">
      <c r="B342" s="1132"/>
      <c r="C342" s="1132"/>
      <c r="D342" s="1132"/>
      <c r="E342" s="1132"/>
      <c r="F342" s="1132"/>
      <c r="G342" s="1132"/>
      <c r="H342" s="1132"/>
      <c r="I342" s="1132"/>
      <c r="J342" s="1132"/>
      <c r="K342" s="1132"/>
      <c r="L342" s="1132"/>
    </row>
    <row r="343" spans="2:12" ht="26.25" customHeight="1" x14ac:dyDescent="0.25">
      <c r="B343" s="1132"/>
      <c r="C343" s="1132"/>
      <c r="D343" s="1132"/>
      <c r="E343" s="1132"/>
      <c r="F343" s="1132"/>
      <c r="G343" s="1132"/>
      <c r="H343" s="1132"/>
      <c r="I343" s="1132"/>
      <c r="J343" s="1132"/>
      <c r="K343" s="1132"/>
      <c r="L343" s="1132"/>
    </row>
    <row r="344" spans="2:12" ht="26.25" customHeight="1" x14ac:dyDescent="0.25">
      <c r="B344" s="1132"/>
      <c r="C344" s="1132"/>
      <c r="D344" s="1132"/>
      <c r="E344" s="1132"/>
      <c r="F344" s="1132"/>
      <c r="G344" s="1132"/>
      <c r="H344" s="1132"/>
      <c r="I344" s="1132"/>
      <c r="J344" s="1132"/>
      <c r="K344" s="1132"/>
      <c r="L344" s="1132"/>
    </row>
    <row r="345" spans="2:12" ht="26.25" customHeight="1" x14ac:dyDescent="0.25">
      <c r="B345" s="1132"/>
      <c r="C345" s="1132"/>
      <c r="D345" s="1132"/>
      <c r="E345" s="1132"/>
      <c r="F345" s="1132"/>
      <c r="G345" s="1132"/>
      <c r="H345" s="1132"/>
      <c r="I345" s="1132"/>
      <c r="J345" s="1132"/>
      <c r="K345" s="1132"/>
      <c r="L345" s="1132"/>
    </row>
    <row r="346" spans="2:12" ht="26.25" customHeight="1" x14ac:dyDescent="0.25">
      <c r="B346" s="1132"/>
      <c r="C346" s="1132"/>
      <c r="D346" s="1132"/>
      <c r="E346" s="1132"/>
      <c r="F346" s="1132"/>
      <c r="G346" s="1132"/>
      <c r="H346" s="1132"/>
      <c r="I346" s="1132"/>
      <c r="J346" s="1132"/>
      <c r="K346" s="1132"/>
      <c r="L346" s="1132"/>
    </row>
    <row r="347" spans="2:12" ht="21" customHeight="1" x14ac:dyDescent="0.25">
      <c r="B347" s="1111">
        <v>44</v>
      </c>
      <c r="C347" s="1112"/>
      <c r="D347" s="1112"/>
      <c r="E347" s="1112"/>
      <c r="F347" s="1112"/>
      <c r="G347" s="1113"/>
      <c r="H347" s="1111">
        <v>45</v>
      </c>
      <c r="I347" s="1112"/>
      <c r="J347" s="1112"/>
      <c r="K347" s="1112"/>
      <c r="L347" s="1113"/>
    </row>
    <row r="348" spans="2:12" ht="21" customHeight="1" x14ac:dyDescent="0.25">
      <c r="B348" s="1111"/>
      <c r="C348" s="1112"/>
      <c r="D348" s="1112"/>
      <c r="E348" s="1112"/>
      <c r="F348" s="1112"/>
      <c r="G348" s="1113"/>
      <c r="H348" s="1111"/>
      <c r="I348" s="1112"/>
      <c r="J348" s="1112"/>
      <c r="K348" s="1112"/>
      <c r="L348" s="1113"/>
    </row>
    <row r="349" spans="2:12" ht="26.25" customHeight="1" x14ac:dyDescent="0.25">
      <c r="B349" s="1132"/>
      <c r="C349" s="1132"/>
      <c r="D349" s="1132"/>
      <c r="E349" s="1132"/>
      <c r="F349" s="1132"/>
      <c r="G349" s="1132"/>
      <c r="H349" s="1132"/>
      <c r="I349" s="1132"/>
      <c r="J349" s="1132"/>
      <c r="K349" s="1132"/>
      <c r="L349" s="1132"/>
    </row>
    <row r="350" spans="2:12" ht="26.25" customHeight="1" x14ac:dyDescent="0.25">
      <c r="B350" s="1132"/>
      <c r="C350" s="1132"/>
      <c r="D350" s="1132"/>
      <c r="E350" s="1132"/>
      <c r="F350" s="1132"/>
      <c r="G350" s="1132"/>
      <c r="H350" s="1132"/>
      <c r="I350" s="1132"/>
      <c r="J350" s="1132"/>
      <c r="K350" s="1132"/>
      <c r="L350" s="1132"/>
    </row>
    <row r="351" spans="2:12" ht="26.25" customHeight="1" x14ac:dyDescent="0.25">
      <c r="B351" s="1132"/>
      <c r="C351" s="1132"/>
      <c r="D351" s="1132"/>
      <c r="E351" s="1132"/>
      <c r="F351" s="1132"/>
      <c r="G351" s="1132"/>
      <c r="H351" s="1132"/>
      <c r="I351" s="1132"/>
      <c r="J351" s="1132"/>
      <c r="K351" s="1132"/>
      <c r="L351" s="1132"/>
    </row>
    <row r="352" spans="2:12" ht="26.25" customHeight="1" x14ac:dyDescent="0.25">
      <c r="B352" s="1132"/>
      <c r="C352" s="1132"/>
      <c r="D352" s="1132"/>
      <c r="E352" s="1132"/>
      <c r="F352" s="1132"/>
      <c r="G352" s="1132"/>
      <c r="H352" s="1132"/>
      <c r="I352" s="1132"/>
      <c r="J352" s="1132"/>
      <c r="K352" s="1132"/>
      <c r="L352" s="1132"/>
    </row>
    <row r="353" spans="2:12" ht="26.25" customHeight="1" x14ac:dyDescent="0.25">
      <c r="B353" s="1132"/>
      <c r="C353" s="1132"/>
      <c r="D353" s="1132"/>
      <c r="E353" s="1132"/>
      <c r="F353" s="1132"/>
      <c r="G353" s="1132"/>
      <c r="H353" s="1132"/>
      <c r="I353" s="1132"/>
      <c r="J353" s="1132"/>
      <c r="K353" s="1132"/>
      <c r="L353" s="1132"/>
    </row>
    <row r="354" spans="2:12" ht="26.25" customHeight="1" x14ac:dyDescent="0.25">
      <c r="B354" s="1132"/>
      <c r="C354" s="1132"/>
      <c r="D354" s="1132"/>
      <c r="E354" s="1132"/>
      <c r="F354" s="1132"/>
      <c r="G354" s="1132"/>
      <c r="H354" s="1132"/>
      <c r="I354" s="1132"/>
      <c r="J354" s="1132"/>
      <c r="K354" s="1132"/>
      <c r="L354" s="1132"/>
    </row>
    <row r="355" spans="2:12" ht="26.25" customHeight="1" x14ac:dyDescent="0.25">
      <c r="B355" s="1132"/>
      <c r="C355" s="1132"/>
      <c r="D355" s="1132"/>
      <c r="E355" s="1132"/>
      <c r="F355" s="1132"/>
      <c r="G355" s="1132"/>
      <c r="H355" s="1132"/>
      <c r="I355" s="1132"/>
      <c r="J355" s="1132"/>
      <c r="K355" s="1132"/>
      <c r="L355" s="1132"/>
    </row>
    <row r="356" spans="2:12" ht="26.25" customHeight="1" x14ac:dyDescent="0.25">
      <c r="B356" s="1132"/>
      <c r="C356" s="1132"/>
      <c r="D356" s="1132"/>
      <c r="E356" s="1132"/>
      <c r="F356" s="1132"/>
      <c r="G356" s="1132"/>
      <c r="H356" s="1132"/>
      <c r="I356" s="1132"/>
      <c r="J356" s="1132"/>
      <c r="K356" s="1132"/>
      <c r="L356" s="1132"/>
    </row>
    <row r="357" spans="2:12" ht="21" customHeight="1" x14ac:dyDescent="0.25">
      <c r="B357" s="1111">
        <v>46</v>
      </c>
      <c r="C357" s="1112"/>
      <c r="D357" s="1112"/>
      <c r="E357" s="1112"/>
      <c r="F357" s="1112"/>
      <c r="G357" s="1113"/>
      <c r="H357" s="1111">
        <v>47</v>
      </c>
      <c r="I357" s="1112"/>
      <c r="J357" s="1112"/>
      <c r="K357" s="1112"/>
      <c r="L357" s="1113"/>
    </row>
    <row r="358" spans="2:12" ht="21" customHeight="1" x14ac:dyDescent="0.25">
      <c r="B358" s="1111"/>
      <c r="C358" s="1112"/>
      <c r="D358" s="1112"/>
      <c r="E358" s="1112"/>
      <c r="F358" s="1112"/>
      <c r="G358" s="1113"/>
      <c r="H358" s="1111"/>
      <c r="I358" s="1112"/>
      <c r="J358" s="1112"/>
      <c r="K358" s="1112"/>
      <c r="L358" s="1113"/>
    </row>
    <row r="359" spans="2:12" ht="26.25" customHeight="1" x14ac:dyDescent="0.25">
      <c r="B359" s="1132"/>
      <c r="C359" s="1132"/>
      <c r="D359" s="1132"/>
      <c r="E359" s="1132"/>
      <c r="F359" s="1132"/>
      <c r="G359" s="1132"/>
      <c r="H359" s="1132"/>
      <c r="I359" s="1132"/>
      <c r="J359" s="1132"/>
      <c r="K359" s="1132"/>
      <c r="L359" s="1132"/>
    </row>
    <row r="360" spans="2:12" ht="26.25" customHeight="1" x14ac:dyDescent="0.25">
      <c r="B360" s="1132"/>
      <c r="C360" s="1132"/>
      <c r="D360" s="1132"/>
      <c r="E360" s="1132"/>
      <c r="F360" s="1132"/>
      <c r="G360" s="1132"/>
      <c r="H360" s="1132"/>
      <c r="I360" s="1132"/>
      <c r="J360" s="1132"/>
      <c r="K360" s="1132"/>
      <c r="L360" s="1132"/>
    </row>
    <row r="361" spans="2:12" ht="26.25" customHeight="1" x14ac:dyDescent="0.25">
      <c r="B361" s="1132"/>
      <c r="C361" s="1132"/>
      <c r="D361" s="1132"/>
      <c r="E361" s="1132"/>
      <c r="F361" s="1132"/>
      <c r="G361" s="1132"/>
      <c r="H361" s="1132"/>
      <c r="I361" s="1132"/>
      <c r="J361" s="1132"/>
      <c r="K361" s="1132"/>
      <c r="L361" s="1132"/>
    </row>
    <row r="362" spans="2:12" ht="26.25" customHeight="1" x14ac:dyDescent="0.25">
      <c r="B362" s="1132"/>
      <c r="C362" s="1132"/>
      <c r="D362" s="1132"/>
      <c r="E362" s="1132"/>
      <c r="F362" s="1132"/>
      <c r="G362" s="1132"/>
      <c r="H362" s="1132"/>
      <c r="I362" s="1132"/>
      <c r="J362" s="1132"/>
      <c r="K362" s="1132"/>
      <c r="L362" s="1132"/>
    </row>
    <row r="363" spans="2:12" ht="26.25" customHeight="1" x14ac:dyDescent="0.25">
      <c r="B363" s="1132"/>
      <c r="C363" s="1132"/>
      <c r="D363" s="1132"/>
      <c r="E363" s="1132"/>
      <c r="F363" s="1132"/>
      <c r="G363" s="1132"/>
      <c r="H363" s="1132"/>
      <c r="I363" s="1132"/>
      <c r="J363" s="1132"/>
      <c r="K363" s="1132"/>
      <c r="L363" s="1132"/>
    </row>
    <row r="364" spans="2:12" ht="26.25" customHeight="1" x14ac:dyDescent="0.25">
      <c r="B364" s="1132"/>
      <c r="C364" s="1132"/>
      <c r="D364" s="1132"/>
      <c r="E364" s="1132"/>
      <c r="F364" s="1132"/>
      <c r="G364" s="1132"/>
      <c r="H364" s="1132"/>
      <c r="I364" s="1132"/>
      <c r="J364" s="1132"/>
      <c r="K364" s="1132"/>
      <c r="L364" s="1132"/>
    </row>
    <row r="365" spans="2:12" ht="26.25" customHeight="1" x14ac:dyDescent="0.25">
      <c r="B365" s="1132"/>
      <c r="C365" s="1132"/>
      <c r="D365" s="1132"/>
      <c r="E365" s="1132"/>
      <c r="F365" s="1132"/>
      <c r="G365" s="1132"/>
      <c r="H365" s="1132"/>
      <c r="I365" s="1132"/>
      <c r="J365" s="1132"/>
      <c r="K365" s="1132"/>
      <c r="L365" s="1132"/>
    </row>
    <row r="366" spans="2:12" ht="26.25" customHeight="1" x14ac:dyDescent="0.25">
      <c r="B366" s="1132"/>
      <c r="C366" s="1132"/>
      <c r="D366" s="1132"/>
      <c r="E366" s="1132"/>
      <c r="F366" s="1132"/>
      <c r="G366" s="1132"/>
      <c r="H366" s="1132"/>
      <c r="I366" s="1132"/>
      <c r="J366" s="1132"/>
      <c r="K366" s="1132"/>
      <c r="L366" s="1132"/>
    </row>
    <row r="367" spans="2:12" ht="21" customHeight="1" x14ac:dyDescent="0.25">
      <c r="B367" s="1111">
        <v>48</v>
      </c>
      <c r="C367" s="1112"/>
      <c r="D367" s="1112"/>
      <c r="E367" s="1112"/>
      <c r="F367" s="1112"/>
      <c r="G367" s="1113"/>
      <c r="H367" s="1111">
        <v>49</v>
      </c>
      <c r="I367" s="1112"/>
      <c r="J367" s="1112"/>
      <c r="K367" s="1112"/>
      <c r="L367" s="1113"/>
    </row>
    <row r="368" spans="2:12" ht="21" customHeight="1" thickBot="1" x14ac:dyDescent="0.3">
      <c r="B368" s="1111"/>
      <c r="C368" s="1112"/>
      <c r="D368" s="1112"/>
      <c r="E368" s="1112"/>
      <c r="F368" s="1112"/>
      <c r="G368" s="1113"/>
      <c r="H368" s="1111"/>
      <c r="I368" s="1112"/>
      <c r="J368" s="1112"/>
      <c r="K368" s="1112"/>
      <c r="L368" s="1113"/>
    </row>
    <row r="369" spans="2:12" x14ac:dyDescent="0.25">
      <c r="B369" s="995" t="s">
        <v>539</v>
      </c>
      <c r="C369" s="996"/>
      <c r="D369" s="996"/>
      <c r="E369" s="996"/>
      <c r="F369" s="996"/>
      <c r="G369" s="997"/>
      <c r="H369" s="995" t="s">
        <v>540</v>
      </c>
      <c r="I369" s="996"/>
      <c r="J369" s="996"/>
      <c r="K369" s="996"/>
      <c r="L369" s="997"/>
    </row>
    <row r="370" spans="2:12" x14ac:dyDescent="0.25">
      <c r="B370" s="980"/>
      <c r="C370" s="981"/>
      <c r="D370" s="981"/>
      <c r="E370" s="981"/>
      <c r="F370" s="981"/>
      <c r="G370" s="982"/>
      <c r="H370" s="980"/>
      <c r="I370" s="981"/>
      <c r="J370" s="981"/>
      <c r="K370" s="981"/>
      <c r="L370" s="982"/>
    </row>
    <row r="371" spans="2:12" x14ac:dyDescent="0.25">
      <c r="B371" s="980"/>
      <c r="C371" s="981"/>
      <c r="D371" s="981"/>
      <c r="E371" s="981"/>
      <c r="F371" s="981"/>
      <c r="G371" s="982"/>
      <c r="H371" s="980"/>
      <c r="I371" s="981"/>
      <c r="J371" s="981"/>
      <c r="K371" s="981"/>
      <c r="L371" s="982"/>
    </row>
    <row r="372" spans="2:12" x14ac:dyDescent="0.25">
      <c r="B372" s="980"/>
      <c r="C372" s="981"/>
      <c r="D372" s="981"/>
      <c r="E372" s="981"/>
      <c r="F372" s="981"/>
      <c r="G372" s="982"/>
      <c r="H372" s="980"/>
      <c r="I372" s="981"/>
      <c r="J372" s="981"/>
      <c r="K372" s="981"/>
      <c r="L372" s="982"/>
    </row>
    <row r="373" spans="2:12" x14ac:dyDescent="0.25">
      <c r="B373" s="980"/>
      <c r="C373" s="981"/>
      <c r="D373" s="981"/>
      <c r="E373" s="981"/>
      <c r="F373" s="981"/>
      <c r="G373" s="982"/>
      <c r="H373" s="980"/>
      <c r="I373" s="981"/>
      <c r="J373" s="981"/>
      <c r="K373" s="981"/>
      <c r="L373" s="982"/>
    </row>
    <row r="374" spans="2:12" x14ac:dyDescent="0.25">
      <c r="B374" s="980"/>
      <c r="C374" s="981"/>
      <c r="D374" s="981"/>
      <c r="E374" s="981"/>
      <c r="F374" s="981"/>
      <c r="G374" s="982"/>
      <c r="H374" s="980"/>
      <c r="I374" s="981"/>
      <c r="J374" s="981"/>
      <c r="K374" s="981"/>
      <c r="L374" s="982"/>
    </row>
    <row r="375" spans="2:12" x14ac:dyDescent="0.25">
      <c r="B375" s="980"/>
      <c r="C375" s="981"/>
      <c r="D375" s="981"/>
      <c r="E375" s="981"/>
      <c r="F375" s="981"/>
      <c r="G375" s="982"/>
      <c r="H375" s="980"/>
      <c r="I375" s="981"/>
      <c r="J375" s="981"/>
      <c r="K375" s="981"/>
      <c r="L375" s="982"/>
    </row>
    <row r="376" spans="2:12" x14ac:dyDescent="0.25">
      <c r="B376" s="980"/>
      <c r="C376" s="981"/>
      <c r="D376" s="981"/>
      <c r="E376" s="981"/>
      <c r="F376" s="981"/>
      <c r="G376" s="982"/>
      <c r="H376" s="980"/>
      <c r="I376" s="981"/>
      <c r="J376" s="981"/>
      <c r="K376" s="981"/>
      <c r="L376" s="982"/>
    </row>
    <row r="377" spans="2:12" x14ac:dyDescent="0.25">
      <c r="B377" s="980"/>
      <c r="C377" s="981"/>
      <c r="D377" s="981"/>
      <c r="E377" s="981"/>
      <c r="F377" s="981"/>
      <c r="G377" s="982"/>
      <c r="H377" s="980"/>
      <c r="I377" s="981"/>
      <c r="J377" s="981"/>
      <c r="K377" s="981"/>
      <c r="L377" s="982"/>
    </row>
    <row r="378" spans="2:12" x14ac:dyDescent="0.25">
      <c r="B378" s="980"/>
      <c r="C378" s="981"/>
      <c r="D378" s="981"/>
      <c r="E378" s="981"/>
      <c r="F378" s="981"/>
      <c r="G378" s="982"/>
      <c r="H378" s="980"/>
      <c r="I378" s="981"/>
      <c r="J378" s="981"/>
      <c r="K378" s="981"/>
      <c r="L378" s="982"/>
    </row>
    <row r="379" spans="2:12" x14ac:dyDescent="0.25">
      <c r="B379" s="980"/>
      <c r="C379" s="981"/>
      <c r="D379" s="981"/>
      <c r="E379" s="981"/>
      <c r="F379" s="981"/>
      <c r="G379" s="982"/>
      <c r="H379" s="980"/>
      <c r="I379" s="981"/>
      <c r="J379" s="981"/>
      <c r="K379" s="981"/>
      <c r="L379" s="982"/>
    </row>
    <row r="380" spans="2:12" x14ac:dyDescent="0.25">
      <c r="B380" s="980"/>
      <c r="C380" s="981"/>
      <c r="D380" s="981"/>
      <c r="E380" s="981"/>
      <c r="F380" s="981"/>
      <c r="G380" s="982"/>
      <c r="H380" s="980"/>
      <c r="I380" s="981"/>
      <c r="J380" s="981"/>
      <c r="K380" s="981"/>
      <c r="L380" s="982"/>
    </row>
    <row r="381" spans="2:12" x14ac:dyDescent="0.25">
      <c r="B381" s="980"/>
      <c r="C381" s="981"/>
      <c r="D381" s="981"/>
      <c r="E381" s="981"/>
      <c r="F381" s="981"/>
      <c r="G381" s="982"/>
      <c r="H381" s="980"/>
      <c r="I381" s="981"/>
      <c r="J381" s="981"/>
      <c r="K381" s="981"/>
      <c r="L381" s="982"/>
    </row>
    <row r="382" spans="2:12" x14ac:dyDescent="0.25">
      <c r="B382" s="980"/>
      <c r="C382" s="981"/>
      <c r="D382" s="981"/>
      <c r="E382" s="981"/>
      <c r="F382" s="981"/>
      <c r="G382" s="982"/>
      <c r="H382" s="980"/>
      <c r="I382" s="981"/>
      <c r="J382" s="981"/>
      <c r="K382" s="981"/>
      <c r="L382" s="982"/>
    </row>
    <row r="383" spans="2:12" x14ac:dyDescent="0.25">
      <c r="B383" s="1111">
        <v>50</v>
      </c>
      <c r="C383" s="1112"/>
      <c r="D383" s="1112"/>
      <c r="E383" s="1112"/>
      <c r="F383" s="1112"/>
      <c r="G383" s="1113"/>
      <c r="H383" s="1111">
        <v>51</v>
      </c>
      <c r="I383" s="1112"/>
      <c r="J383" s="1112"/>
      <c r="K383" s="1112"/>
      <c r="L383" s="1113"/>
    </row>
    <row r="384" spans="2:12" ht="15.75" thickBot="1" x14ac:dyDescent="0.3">
      <c r="B384" s="1114"/>
      <c r="C384" s="1115"/>
      <c r="D384" s="1115"/>
      <c r="E384" s="1115"/>
      <c r="F384" s="1115"/>
      <c r="G384" s="1116"/>
      <c r="H384" s="1114"/>
      <c r="I384" s="1115"/>
      <c r="J384" s="1115"/>
      <c r="K384" s="1115"/>
      <c r="L384" s="1116"/>
    </row>
    <row r="385" spans="2:12" x14ac:dyDescent="0.25">
      <c r="B385" s="995" t="s">
        <v>539</v>
      </c>
      <c r="C385" s="996"/>
      <c r="D385" s="996"/>
      <c r="E385" s="996"/>
      <c r="F385" s="996"/>
      <c r="G385" s="997"/>
      <c r="H385" s="995" t="s">
        <v>540</v>
      </c>
      <c r="I385" s="996"/>
      <c r="J385" s="996"/>
      <c r="K385" s="996"/>
      <c r="L385" s="997"/>
    </row>
    <row r="386" spans="2:12" x14ac:dyDescent="0.25">
      <c r="B386" s="980"/>
      <c r="C386" s="981"/>
      <c r="D386" s="981"/>
      <c r="E386" s="981"/>
      <c r="F386" s="981"/>
      <c r="G386" s="982"/>
      <c r="H386" s="980"/>
      <c r="I386" s="981"/>
      <c r="J386" s="981"/>
      <c r="K386" s="981"/>
      <c r="L386" s="982"/>
    </row>
    <row r="387" spans="2:12" x14ac:dyDescent="0.25">
      <c r="B387" s="980"/>
      <c r="C387" s="981"/>
      <c r="D387" s="981"/>
      <c r="E387" s="981"/>
      <c r="F387" s="981"/>
      <c r="G387" s="982"/>
      <c r="H387" s="980"/>
      <c r="I387" s="981"/>
      <c r="J387" s="981"/>
      <c r="K387" s="981"/>
      <c r="L387" s="982"/>
    </row>
    <row r="388" spans="2:12" x14ac:dyDescent="0.25">
      <c r="B388" s="980"/>
      <c r="C388" s="981"/>
      <c r="D388" s="981"/>
      <c r="E388" s="981"/>
      <c r="F388" s="981"/>
      <c r="G388" s="982"/>
      <c r="H388" s="980"/>
      <c r="I388" s="981"/>
      <c r="J388" s="981"/>
      <c r="K388" s="981"/>
      <c r="L388" s="982"/>
    </row>
    <row r="389" spans="2:12" x14ac:dyDescent="0.25">
      <c r="B389" s="980"/>
      <c r="C389" s="981"/>
      <c r="D389" s="981"/>
      <c r="E389" s="981"/>
      <c r="F389" s="981"/>
      <c r="G389" s="982"/>
      <c r="H389" s="980"/>
      <c r="I389" s="981"/>
      <c r="J389" s="981"/>
      <c r="K389" s="981"/>
      <c r="L389" s="982"/>
    </row>
    <row r="390" spans="2:12" x14ac:dyDescent="0.25">
      <c r="B390" s="980"/>
      <c r="C390" s="981"/>
      <c r="D390" s="981"/>
      <c r="E390" s="981"/>
      <c r="F390" s="981"/>
      <c r="G390" s="982"/>
      <c r="H390" s="980"/>
      <c r="I390" s="981"/>
      <c r="J390" s="981"/>
      <c r="K390" s="981"/>
      <c r="L390" s="982"/>
    </row>
    <row r="391" spans="2:12" x14ac:dyDescent="0.25">
      <c r="B391" s="980"/>
      <c r="C391" s="981"/>
      <c r="D391" s="981"/>
      <c r="E391" s="981"/>
      <c r="F391" s="981"/>
      <c r="G391" s="982"/>
      <c r="H391" s="980"/>
      <c r="I391" s="981"/>
      <c r="J391" s="981"/>
      <c r="K391" s="981"/>
      <c r="L391" s="982"/>
    </row>
    <row r="392" spans="2:12" x14ac:dyDescent="0.25">
      <c r="B392" s="980"/>
      <c r="C392" s="981"/>
      <c r="D392" s="981"/>
      <c r="E392" s="981"/>
      <c r="F392" s="981"/>
      <c r="G392" s="982"/>
      <c r="H392" s="980"/>
      <c r="I392" s="981"/>
      <c r="J392" s="981"/>
      <c r="K392" s="981"/>
      <c r="L392" s="982"/>
    </row>
    <row r="393" spans="2:12" x14ac:dyDescent="0.25">
      <c r="B393" s="980"/>
      <c r="C393" s="981"/>
      <c r="D393" s="981"/>
      <c r="E393" s="981"/>
      <c r="F393" s="981"/>
      <c r="G393" s="982"/>
      <c r="H393" s="980"/>
      <c r="I393" s="981"/>
      <c r="J393" s="981"/>
      <c r="K393" s="981"/>
      <c r="L393" s="982"/>
    </row>
    <row r="394" spans="2:12" x14ac:dyDescent="0.25">
      <c r="B394" s="980"/>
      <c r="C394" s="981"/>
      <c r="D394" s="981"/>
      <c r="E394" s="981"/>
      <c r="F394" s="981"/>
      <c r="G394" s="982"/>
      <c r="H394" s="980"/>
      <c r="I394" s="981"/>
      <c r="J394" s="981"/>
      <c r="K394" s="981"/>
      <c r="L394" s="982"/>
    </row>
    <row r="395" spans="2:12" x14ac:dyDescent="0.25">
      <c r="B395" s="980"/>
      <c r="C395" s="981"/>
      <c r="D395" s="981"/>
      <c r="E395" s="981"/>
      <c r="F395" s="981"/>
      <c r="G395" s="982"/>
      <c r="H395" s="980"/>
      <c r="I395" s="981"/>
      <c r="J395" s="981"/>
      <c r="K395" s="981"/>
      <c r="L395" s="982"/>
    </row>
    <row r="396" spans="2:12" x14ac:dyDescent="0.25">
      <c r="B396" s="980"/>
      <c r="C396" s="981"/>
      <c r="D396" s="981"/>
      <c r="E396" s="981"/>
      <c r="F396" s="981"/>
      <c r="G396" s="982"/>
      <c r="H396" s="980"/>
      <c r="I396" s="981"/>
      <c r="J396" s="981"/>
      <c r="K396" s="981"/>
      <c r="L396" s="982"/>
    </row>
    <row r="397" spans="2:12" x14ac:dyDescent="0.25">
      <c r="B397" s="980"/>
      <c r="C397" s="981"/>
      <c r="D397" s="981"/>
      <c r="E397" s="981"/>
      <c r="F397" s="981"/>
      <c r="G397" s="982"/>
      <c r="H397" s="980"/>
      <c r="I397" s="981"/>
      <c r="J397" s="981"/>
      <c r="K397" s="981"/>
      <c r="L397" s="982"/>
    </row>
    <row r="398" spans="2:12" x14ac:dyDescent="0.25">
      <c r="B398" s="980"/>
      <c r="C398" s="981"/>
      <c r="D398" s="981"/>
      <c r="E398" s="981"/>
      <c r="F398" s="981"/>
      <c r="G398" s="982"/>
      <c r="H398" s="980"/>
      <c r="I398" s="981"/>
      <c r="J398" s="981"/>
      <c r="K398" s="981"/>
      <c r="L398" s="982"/>
    </row>
    <row r="399" spans="2:12" x14ac:dyDescent="0.25">
      <c r="B399" s="1111">
        <v>52</v>
      </c>
      <c r="C399" s="1112"/>
      <c r="D399" s="1112"/>
      <c r="E399" s="1112"/>
      <c r="F399" s="1112"/>
      <c r="G399" s="1113"/>
      <c r="H399" s="1111">
        <v>53</v>
      </c>
      <c r="I399" s="1112"/>
      <c r="J399" s="1112"/>
      <c r="K399" s="1112"/>
      <c r="L399" s="1113"/>
    </row>
    <row r="400" spans="2:12" ht="15.75" thickBot="1" x14ac:dyDescent="0.3">
      <c r="B400" s="1114"/>
      <c r="C400" s="1115"/>
      <c r="D400" s="1115"/>
      <c r="E400" s="1115"/>
      <c r="F400" s="1115"/>
      <c r="G400" s="1116"/>
      <c r="H400" s="1114"/>
      <c r="I400" s="1115"/>
      <c r="J400" s="1115"/>
      <c r="K400" s="1115"/>
      <c r="L400" s="1116"/>
    </row>
    <row r="401" spans="2:12" x14ac:dyDescent="0.25">
      <c r="B401" s="995" t="s">
        <v>539</v>
      </c>
      <c r="C401" s="996"/>
      <c r="D401" s="996"/>
      <c r="E401" s="996"/>
      <c r="F401" s="996"/>
      <c r="G401" s="997"/>
      <c r="H401" s="995" t="s">
        <v>540</v>
      </c>
      <c r="I401" s="996"/>
      <c r="J401" s="996"/>
      <c r="K401" s="996"/>
      <c r="L401" s="997"/>
    </row>
    <row r="402" spans="2:12" x14ac:dyDescent="0.25">
      <c r="B402" s="980"/>
      <c r="C402" s="981"/>
      <c r="D402" s="981"/>
      <c r="E402" s="981"/>
      <c r="F402" s="981"/>
      <c r="G402" s="982"/>
      <c r="H402" s="980"/>
      <c r="I402" s="981"/>
      <c r="J402" s="981"/>
      <c r="K402" s="981"/>
      <c r="L402" s="982"/>
    </row>
    <row r="403" spans="2:12" x14ac:dyDescent="0.25">
      <c r="B403" s="980"/>
      <c r="C403" s="981"/>
      <c r="D403" s="981"/>
      <c r="E403" s="981"/>
      <c r="F403" s="981"/>
      <c r="G403" s="982"/>
      <c r="H403" s="980"/>
      <c r="I403" s="981"/>
      <c r="J403" s="981"/>
      <c r="K403" s="981"/>
      <c r="L403" s="982"/>
    </row>
    <row r="404" spans="2:12" x14ac:dyDescent="0.25">
      <c r="B404" s="980"/>
      <c r="C404" s="981"/>
      <c r="D404" s="981"/>
      <c r="E404" s="981"/>
      <c r="F404" s="981"/>
      <c r="G404" s="982"/>
      <c r="H404" s="980"/>
      <c r="I404" s="981"/>
      <c r="J404" s="981"/>
      <c r="K404" s="981"/>
      <c r="L404" s="982"/>
    </row>
    <row r="405" spans="2:12" x14ac:dyDescent="0.25">
      <c r="B405" s="980"/>
      <c r="C405" s="981"/>
      <c r="D405" s="981"/>
      <c r="E405" s="981"/>
      <c r="F405" s="981"/>
      <c r="G405" s="982"/>
      <c r="H405" s="980"/>
      <c r="I405" s="981"/>
      <c r="J405" s="981"/>
      <c r="K405" s="981"/>
      <c r="L405" s="982"/>
    </row>
    <row r="406" spans="2:12" x14ac:dyDescent="0.25">
      <c r="B406" s="980"/>
      <c r="C406" s="981"/>
      <c r="D406" s="981"/>
      <c r="E406" s="981"/>
      <c r="F406" s="981"/>
      <c r="G406" s="982"/>
      <c r="H406" s="980"/>
      <c r="I406" s="981"/>
      <c r="J406" s="981"/>
      <c r="K406" s="981"/>
      <c r="L406" s="982"/>
    </row>
    <row r="407" spans="2:12" x14ac:dyDescent="0.25">
      <c r="B407" s="980"/>
      <c r="C407" s="981"/>
      <c r="D407" s="981"/>
      <c r="E407" s="981"/>
      <c r="F407" s="981"/>
      <c r="G407" s="982"/>
      <c r="H407" s="980"/>
      <c r="I407" s="981"/>
      <c r="J407" s="981"/>
      <c r="K407" s="981"/>
      <c r="L407" s="982"/>
    </row>
    <row r="408" spans="2:12" x14ac:dyDescent="0.25">
      <c r="B408" s="980"/>
      <c r="C408" s="981"/>
      <c r="D408" s="981"/>
      <c r="E408" s="981"/>
      <c r="F408" s="981"/>
      <c r="G408" s="982"/>
      <c r="H408" s="980"/>
      <c r="I408" s="981"/>
      <c r="J408" s="981"/>
      <c r="K408" s="981"/>
      <c r="L408" s="982"/>
    </row>
    <row r="409" spans="2:12" x14ac:dyDescent="0.25">
      <c r="B409" s="980"/>
      <c r="C409" s="981"/>
      <c r="D409" s="981"/>
      <c r="E409" s="981"/>
      <c r="F409" s="981"/>
      <c r="G409" s="982"/>
      <c r="H409" s="980"/>
      <c r="I409" s="981"/>
      <c r="J409" s="981"/>
      <c r="K409" s="981"/>
      <c r="L409" s="982"/>
    </row>
    <row r="410" spans="2:12" x14ac:dyDescent="0.25">
      <c r="B410" s="980"/>
      <c r="C410" s="981"/>
      <c r="D410" s="981"/>
      <c r="E410" s="981"/>
      <c r="F410" s="981"/>
      <c r="G410" s="982"/>
      <c r="H410" s="980"/>
      <c r="I410" s="981"/>
      <c r="J410" s="981"/>
      <c r="K410" s="981"/>
      <c r="L410" s="982"/>
    </row>
    <row r="411" spans="2:12" x14ac:dyDescent="0.25">
      <c r="B411" s="980"/>
      <c r="C411" s="981"/>
      <c r="D411" s="981"/>
      <c r="E411" s="981"/>
      <c r="F411" s="981"/>
      <c r="G411" s="982"/>
      <c r="H411" s="980"/>
      <c r="I411" s="981"/>
      <c r="J411" s="981"/>
      <c r="K411" s="981"/>
      <c r="L411" s="982"/>
    </row>
    <row r="412" spans="2:12" x14ac:dyDescent="0.25">
      <c r="B412" s="980"/>
      <c r="C412" s="981"/>
      <c r="D412" s="981"/>
      <c r="E412" s="981"/>
      <c r="F412" s="981"/>
      <c r="G412" s="982"/>
      <c r="H412" s="980"/>
      <c r="I412" s="981"/>
      <c r="J412" s="981"/>
      <c r="K412" s="981"/>
      <c r="L412" s="982"/>
    </row>
    <row r="413" spans="2:12" x14ac:dyDescent="0.25">
      <c r="B413" s="980"/>
      <c r="C413" s="981"/>
      <c r="D413" s="981"/>
      <c r="E413" s="981"/>
      <c r="F413" s="981"/>
      <c r="G413" s="982"/>
      <c r="H413" s="980"/>
      <c r="I413" s="981"/>
      <c r="J413" s="981"/>
      <c r="K413" s="981"/>
      <c r="L413" s="982"/>
    </row>
    <row r="414" spans="2:12" x14ac:dyDescent="0.25">
      <c r="B414" s="980"/>
      <c r="C414" s="981"/>
      <c r="D414" s="981"/>
      <c r="E414" s="981"/>
      <c r="F414" s="981"/>
      <c r="G414" s="982"/>
      <c r="H414" s="980"/>
      <c r="I414" s="981"/>
      <c r="J414" s="981"/>
      <c r="K414" s="981"/>
      <c r="L414" s="982"/>
    </row>
    <row r="415" spans="2:12" x14ac:dyDescent="0.25">
      <c r="B415" s="1111">
        <v>54</v>
      </c>
      <c r="C415" s="1112"/>
      <c r="D415" s="1112"/>
      <c r="E415" s="1112"/>
      <c r="F415" s="1112"/>
      <c r="G415" s="1113"/>
      <c r="H415" s="1111">
        <v>55</v>
      </c>
      <c r="I415" s="1112"/>
      <c r="J415" s="1112"/>
      <c r="K415" s="1112"/>
      <c r="L415" s="1113"/>
    </row>
    <row r="416" spans="2:12" ht="15.75" thickBot="1" x14ac:dyDescent="0.3">
      <c r="B416" s="1114"/>
      <c r="C416" s="1115"/>
      <c r="D416" s="1115"/>
      <c r="E416" s="1115"/>
      <c r="F416" s="1115"/>
      <c r="G416" s="1116"/>
      <c r="H416" s="1114"/>
      <c r="I416" s="1115"/>
      <c r="J416" s="1115"/>
      <c r="K416" s="1115"/>
      <c r="L416" s="1116"/>
    </row>
    <row r="417" spans="2:12" x14ac:dyDescent="0.25">
      <c r="B417" s="995" t="s">
        <v>539</v>
      </c>
      <c r="C417" s="996"/>
      <c r="D417" s="996"/>
      <c r="E417" s="996"/>
      <c r="F417" s="996"/>
      <c r="G417" s="997"/>
      <c r="H417" s="995" t="s">
        <v>540</v>
      </c>
      <c r="I417" s="996"/>
      <c r="J417" s="996"/>
      <c r="K417" s="996"/>
      <c r="L417" s="997"/>
    </row>
    <row r="418" spans="2:12" x14ac:dyDescent="0.25">
      <c r="B418" s="980"/>
      <c r="C418" s="981"/>
      <c r="D418" s="981"/>
      <c r="E418" s="981"/>
      <c r="F418" s="981"/>
      <c r="G418" s="982"/>
      <c r="H418" s="980"/>
      <c r="I418" s="981"/>
      <c r="J418" s="981"/>
      <c r="K418" s="981"/>
      <c r="L418" s="982"/>
    </row>
    <row r="419" spans="2:12" x14ac:dyDescent="0.25">
      <c r="B419" s="980"/>
      <c r="C419" s="981"/>
      <c r="D419" s="981"/>
      <c r="E419" s="981"/>
      <c r="F419" s="981"/>
      <c r="G419" s="982"/>
      <c r="H419" s="980"/>
      <c r="I419" s="981"/>
      <c r="J419" s="981"/>
      <c r="K419" s="981"/>
      <c r="L419" s="982"/>
    </row>
    <row r="420" spans="2:12" x14ac:dyDescent="0.25">
      <c r="B420" s="980"/>
      <c r="C420" s="981"/>
      <c r="D420" s="981"/>
      <c r="E420" s="981"/>
      <c r="F420" s="981"/>
      <c r="G420" s="982"/>
      <c r="H420" s="980"/>
      <c r="I420" s="981"/>
      <c r="J420" s="981"/>
      <c r="K420" s="981"/>
      <c r="L420" s="982"/>
    </row>
    <row r="421" spans="2:12" x14ac:dyDescent="0.25">
      <c r="B421" s="980"/>
      <c r="C421" s="981"/>
      <c r="D421" s="981"/>
      <c r="E421" s="981"/>
      <c r="F421" s="981"/>
      <c r="G421" s="982"/>
      <c r="H421" s="980"/>
      <c r="I421" s="981"/>
      <c r="J421" s="981"/>
      <c r="K421" s="981"/>
      <c r="L421" s="982"/>
    </row>
    <row r="422" spans="2:12" ht="28.5" customHeight="1" x14ac:dyDescent="0.25">
      <c r="B422" s="980"/>
      <c r="C422" s="981"/>
      <c r="D422" s="981"/>
      <c r="E422" s="981"/>
      <c r="F422" s="981"/>
      <c r="G422" s="982"/>
      <c r="H422" s="980"/>
      <c r="I422" s="981"/>
      <c r="J422" s="981"/>
      <c r="K422" s="981"/>
      <c r="L422" s="982"/>
    </row>
    <row r="423" spans="2:12" ht="46.5" customHeight="1" x14ac:dyDescent="0.25">
      <c r="B423" s="980"/>
      <c r="C423" s="981"/>
      <c r="D423" s="981"/>
      <c r="E423" s="981"/>
      <c r="F423" s="981"/>
      <c r="G423" s="982"/>
      <c r="H423" s="980"/>
      <c r="I423" s="981"/>
      <c r="J423" s="981"/>
      <c r="K423" s="981"/>
      <c r="L423" s="982"/>
    </row>
    <row r="424" spans="2:12" ht="54.75" customHeight="1" x14ac:dyDescent="0.25">
      <c r="B424" s="980"/>
      <c r="C424" s="981"/>
      <c r="D424" s="981"/>
      <c r="E424" s="981"/>
      <c r="F424" s="981"/>
      <c r="G424" s="982"/>
      <c r="H424" s="980"/>
      <c r="I424" s="981"/>
      <c r="J424" s="981"/>
      <c r="K424" s="981"/>
      <c r="L424" s="982"/>
    </row>
    <row r="425" spans="2:12" x14ac:dyDescent="0.25">
      <c r="B425" s="1111">
        <v>56</v>
      </c>
      <c r="C425" s="1112"/>
      <c r="D425" s="1112"/>
      <c r="E425" s="1112"/>
      <c r="F425" s="1112"/>
      <c r="G425" s="1113"/>
      <c r="H425" s="1111">
        <v>57</v>
      </c>
      <c r="I425" s="1112"/>
      <c r="J425" s="1112"/>
      <c r="K425" s="1112"/>
      <c r="L425" s="1113"/>
    </row>
    <row r="426" spans="2:12" ht="18.75" customHeight="1" thickBot="1" x14ac:dyDescent="0.3">
      <c r="B426" s="1114"/>
      <c r="C426" s="1115"/>
      <c r="D426" s="1115"/>
      <c r="E426" s="1115"/>
      <c r="F426" s="1115"/>
      <c r="G426" s="1116"/>
      <c r="H426" s="1114"/>
      <c r="I426" s="1115"/>
      <c r="J426" s="1115"/>
      <c r="K426" s="1115"/>
      <c r="L426" s="1116"/>
    </row>
    <row r="427" spans="2:12" x14ac:dyDescent="0.25">
      <c r="B427" s="995" t="s">
        <v>539</v>
      </c>
      <c r="C427" s="996"/>
      <c r="D427" s="996"/>
      <c r="E427" s="996"/>
      <c r="F427" s="996"/>
      <c r="G427" s="997"/>
      <c r="H427" s="995" t="s">
        <v>540</v>
      </c>
      <c r="I427" s="996"/>
      <c r="J427" s="996"/>
      <c r="K427" s="996"/>
      <c r="L427" s="997"/>
    </row>
    <row r="428" spans="2:12" x14ac:dyDescent="0.25">
      <c r="B428" s="980"/>
      <c r="C428" s="981"/>
      <c r="D428" s="981"/>
      <c r="E428" s="981"/>
      <c r="F428" s="981"/>
      <c r="G428" s="982"/>
      <c r="H428" s="980"/>
      <c r="I428" s="981"/>
      <c r="J428" s="981"/>
      <c r="K428" s="981"/>
      <c r="L428" s="982"/>
    </row>
    <row r="429" spans="2:12" x14ac:dyDescent="0.25">
      <c r="B429" s="980"/>
      <c r="C429" s="981"/>
      <c r="D429" s="981"/>
      <c r="E429" s="981"/>
      <c r="F429" s="981"/>
      <c r="G429" s="982"/>
      <c r="H429" s="980"/>
      <c r="I429" s="981"/>
      <c r="J429" s="981"/>
      <c r="K429" s="981"/>
      <c r="L429" s="982"/>
    </row>
    <row r="430" spans="2:12" x14ac:dyDescent="0.25">
      <c r="B430" s="980"/>
      <c r="C430" s="981"/>
      <c r="D430" s="981"/>
      <c r="E430" s="981"/>
      <c r="F430" s="981"/>
      <c r="G430" s="982"/>
      <c r="H430" s="980"/>
      <c r="I430" s="981"/>
      <c r="J430" s="981"/>
      <c r="K430" s="981"/>
      <c r="L430" s="982"/>
    </row>
    <row r="431" spans="2:12" x14ac:dyDescent="0.25">
      <c r="B431" s="980"/>
      <c r="C431" s="981"/>
      <c r="D431" s="981"/>
      <c r="E431" s="981"/>
      <c r="F431" s="981"/>
      <c r="G431" s="982"/>
      <c r="H431" s="980"/>
      <c r="I431" s="981"/>
      <c r="J431" s="981"/>
      <c r="K431" s="981"/>
      <c r="L431" s="982"/>
    </row>
    <row r="432" spans="2:12" x14ac:dyDescent="0.25">
      <c r="B432" s="980"/>
      <c r="C432" s="981"/>
      <c r="D432" s="981"/>
      <c r="E432" s="981"/>
      <c r="F432" s="981"/>
      <c r="G432" s="982"/>
      <c r="H432" s="980"/>
      <c r="I432" s="981"/>
      <c r="J432" s="981"/>
      <c r="K432" s="981"/>
      <c r="L432" s="982"/>
    </row>
    <row r="433" spans="2:12" x14ac:dyDescent="0.25">
      <c r="B433" s="980"/>
      <c r="C433" s="981"/>
      <c r="D433" s="981"/>
      <c r="E433" s="981"/>
      <c r="F433" s="981"/>
      <c r="G433" s="982"/>
      <c r="H433" s="980"/>
      <c r="I433" s="981"/>
      <c r="J433" s="981"/>
      <c r="K433" s="981"/>
      <c r="L433" s="982"/>
    </row>
    <row r="434" spans="2:12" ht="94.5" customHeight="1" x14ac:dyDescent="0.25">
      <c r="B434" s="980"/>
      <c r="C434" s="981"/>
      <c r="D434" s="981"/>
      <c r="E434" s="981"/>
      <c r="F434" s="981"/>
      <c r="G434" s="982"/>
      <c r="H434" s="980"/>
      <c r="I434" s="981"/>
      <c r="J434" s="981"/>
      <c r="K434" s="981"/>
      <c r="L434" s="982"/>
    </row>
    <row r="435" spans="2:12" x14ac:dyDescent="0.25">
      <c r="B435" s="1111">
        <v>58</v>
      </c>
      <c r="C435" s="1112"/>
      <c r="D435" s="1112"/>
      <c r="E435" s="1112"/>
      <c r="F435" s="1112"/>
      <c r="G435" s="1113"/>
      <c r="H435" s="1111"/>
      <c r="I435" s="1112"/>
      <c r="J435" s="1112"/>
      <c r="K435" s="1112"/>
      <c r="L435" s="1113"/>
    </row>
    <row r="436" spans="2:12" ht="15" customHeight="1" thickBot="1" x14ac:dyDescent="0.3">
      <c r="B436" s="1114"/>
      <c r="C436" s="1115"/>
      <c r="D436" s="1115"/>
      <c r="E436" s="1115"/>
      <c r="F436" s="1115"/>
      <c r="G436" s="1116"/>
      <c r="H436" s="1114"/>
      <c r="I436" s="1115"/>
      <c r="J436" s="1115"/>
      <c r="K436" s="1115"/>
      <c r="L436" s="1116"/>
    </row>
    <row r="437" spans="2:12" ht="96.75" customHeight="1" x14ac:dyDescent="0.25">
      <c r="B437" s="1137" t="s">
        <v>1238</v>
      </c>
      <c r="C437" s="1137"/>
      <c r="D437" s="1137"/>
      <c r="E437" s="1137"/>
      <c r="F437" s="1137"/>
      <c r="G437" s="1137"/>
      <c r="H437" s="1137"/>
      <c r="I437" s="1137"/>
      <c r="J437" s="1137"/>
      <c r="K437" s="1137"/>
      <c r="L437" s="1137"/>
    </row>
    <row r="438" spans="2:12" x14ac:dyDescent="0.25">
      <c r="B438" s="1131"/>
      <c r="C438" s="1131"/>
      <c r="D438" s="1131"/>
      <c r="E438" s="1131"/>
      <c r="F438" s="1131"/>
      <c r="G438" s="1131"/>
      <c r="H438" s="1131"/>
      <c r="I438" s="1131"/>
      <c r="J438" s="1131"/>
      <c r="K438" s="1131"/>
      <c r="L438" s="1131"/>
    </row>
    <row r="439" spans="2:12" x14ac:dyDescent="0.25">
      <c r="B439" s="1132"/>
      <c r="C439" s="1132"/>
      <c r="D439" s="1132"/>
      <c r="E439" s="1132"/>
      <c r="F439" s="1132"/>
      <c r="G439" s="1132"/>
      <c r="H439" s="1132"/>
      <c r="I439" s="1132"/>
      <c r="J439" s="1132"/>
      <c r="K439" s="1132"/>
      <c r="L439" s="1132"/>
    </row>
    <row r="440" spans="2:12" x14ac:dyDescent="0.25">
      <c r="B440" s="1132"/>
      <c r="C440" s="1132"/>
      <c r="D440" s="1132"/>
      <c r="E440" s="1132"/>
      <c r="F440" s="1132"/>
      <c r="G440" s="1132"/>
      <c r="H440" s="1132"/>
      <c r="I440" s="1132"/>
      <c r="J440" s="1132"/>
      <c r="K440" s="1132"/>
      <c r="L440" s="1132"/>
    </row>
    <row r="441" spans="2:12" x14ac:dyDescent="0.25">
      <c r="B441" s="1132"/>
      <c r="C441" s="1132"/>
      <c r="D441" s="1132"/>
      <c r="E441" s="1132"/>
      <c r="F441" s="1132"/>
      <c r="G441" s="1132"/>
      <c r="H441" s="1132"/>
      <c r="I441" s="1132"/>
      <c r="J441" s="1132"/>
      <c r="K441" s="1132"/>
      <c r="L441" s="1132"/>
    </row>
    <row r="442" spans="2:12" x14ac:dyDescent="0.25">
      <c r="B442" s="1132"/>
      <c r="C442" s="1132"/>
      <c r="D442" s="1132"/>
      <c r="E442" s="1132"/>
      <c r="F442" s="1132"/>
      <c r="G442" s="1132"/>
      <c r="H442" s="1132"/>
      <c r="I442" s="1132"/>
      <c r="J442" s="1132"/>
      <c r="K442" s="1132"/>
      <c r="L442" s="1132"/>
    </row>
    <row r="443" spans="2:12" x14ac:dyDescent="0.25">
      <c r="B443" s="1132"/>
      <c r="C443" s="1132"/>
      <c r="D443" s="1132"/>
      <c r="E443" s="1132"/>
      <c r="F443" s="1132"/>
      <c r="G443" s="1132"/>
      <c r="H443" s="1132"/>
      <c r="I443" s="1132"/>
      <c r="J443" s="1132"/>
      <c r="K443" s="1132"/>
      <c r="L443" s="1132"/>
    </row>
    <row r="444" spans="2:12" x14ac:dyDescent="0.25">
      <c r="B444" s="1132"/>
      <c r="C444" s="1132"/>
      <c r="D444" s="1132"/>
      <c r="E444" s="1132"/>
      <c r="F444" s="1132"/>
      <c r="G444" s="1132"/>
      <c r="H444" s="1132"/>
      <c r="I444" s="1132"/>
      <c r="J444" s="1132"/>
      <c r="K444" s="1132"/>
      <c r="L444" s="1132"/>
    </row>
    <row r="445" spans="2:12" ht="105" customHeight="1" x14ac:dyDescent="0.25">
      <c r="B445" s="1132"/>
      <c r="C445" s="1132"/>
      <c r="D445" s="1132"/>
      <c r="E445" s="1132"/>
      <c r="F445" s="1132"/>
      <c r="G445" s="1132"/>
      <c r="H445" s="1132"/>
      <c r="I445" s="1132"/>
      <c r="J445" s="1132"/>
      <c r="K445" s="1132"/>
      <c r="L445" s="1132"/>
    </row>
    <row r="446" spans="2:12" x14ac:dyDescent="0.25">
      <c r="B446" s="1111">
        <v>59</v>
      </c>
      <c r="C446" s="1112"/>
      <c r="D446" s="1112"/>
      <c r="E446" s="1112"/>
      <c r="F446" s="1112"/>
      <c r="G446" s="1113"/>
      <c r="H446" s="1111">
        <v>60</v>
      </c>
      <c r="I446" s="1112"/>
      <c r="J446" s="1112"/>
      <c r="K446" s="1112"/>
      <c r="L446" s="1113"/>
    </row>
    <row r="447" spans="2:12" ht="15.75" thickBot="1" x14ac:dyDescent="0.3">
      <c r="B447" s="1111"/>
      <c r="C447" s="1112"/>
      <c r="D447" s="1112"/>
      <c r="E447" s="1112"/>
      <c r="F447" s="1112"/>
      <c r="G447" s="1113"/>
      <c r="H447" s="1111"/>
      <c r="I447" s="1112"/>
      <c r="J447" s="1112"/>
      <c r="K447" s="1112"/>
      <c r="L447" s="1113"/>
    </row>
    <row r="448" spans="2:12" ht="98.25" customHeight="1" thickBot="1" x14ac:dyDescent="0.3">
      <c r="B448" s="1117" t="s">
        <v>1239</v>
      </c>
      <c r="C448" s="1109"/>
      <c r="D448" s="1109"/>
      <c r="E448" s="1109"/>
      <c r="F448" s="1109"/>
      <c r="G448" s="1109"/>
      <c r="H448" s="1109"/>
      <c r="I448" s="1109"/>
      <c r="J448" s="1109"/>
      <c r="K448" s="1109"/>
      <c r="L448" s="1110"/>
    </row>
    <row r="449" spans="2:12" x14ac:dyDescent="0.25">
      <c r="B449" s="1131"/>
      <c r="C449" s="1131"/>
      <c r="D449" s="1131"/>
      <c r="E449" s="1131"/>
      <c r="F449" s="1131"/>
      <c r="G449" s="1131"/>
      <c r="H449" s="1131"/>
      <c r="I449" s="1131"/>
      <c r="J449" s="1131"/>
      <c r="K449" s="1131"/>
      <c r="L449" s="1131"/>
    </row>
    <row r="450" spans="2:12" x14ac:dyDescent="0.25">
      <c r="B450" s="1132"/>
      <c r="C450" s="1132"/>
      <c r="D450" s="1132"/>
      <c r="E450" s="1132"/>
      <c r="F450" s="1132"/>
      <c r="G450" s="1132"/>
      <c r="H450" s="1132"/>
      <c r="I450" s="1132"/>
      <c r="J450" s="1132"/>
      <c r="K450" s="1132"/>
      <c r="L450" s="1132"/>
    </row>
    <row r="451" spans="2:12" x14ac:dyDescent="0.25">
      <c r="B451" s="1132"/>
      <c r="C451" s="1132"/>
      <c r="D451" s="1132"/>
      <c r="E451" s="1132"/>
      <c r="F451" s="1132"/>
      <c r="G451" s="1132"/>
      <c r="H451" s="1132"/>
      <c r="I451" s="1132"/>
      <c r="J451" s="1132"/>
      <c r="K451" s="1132"/>
      <c r="L451" s="1132"/>
    </row>
    <row r="452" spans="2:12" x14ac:dyDescent="0.25">
      <c r="B452" s="1132"/>
      <c r="C452" s="1132"/>
      <c r="D452" s="1132"/>
      <c r="E452" s="1132"/>
      <c r="F452" s="1132"/>
      <c r="G452" s="1132"/>
      <c r="H452" s="1132"/>
      <c r="I452" s="1132"/>
      <c r="J452" s="1132"/>
      <c r="K452" s="1132"/>
      <c r="L452" s="1132"/>
    </row>
    <row r="453" spans="2:12" x14ac:dyDescent="0.25">
      <c r="B453" s="1132"/>
      <c r="C453" s="1132"/>
      <c r="D453" s="1132"/>
      <c r="E453" s="1132"/>
      <c r="F453" s="1132"/>
      <c r="G453" s="1132"/>
      <c r="H453" s="1132"/>
      <c r="I453" s="1132"/>
      <c r="J453" s="1132"/>
      <c r="K453" s="1132"/>
      <c r="L453" s="1132"/>
    </row>
    <row r="454" spans="2:12" x14ac:dyDescent="0.25">
      <c r="B454" s="1132"/>
      <c r="C454" s="1132"/>
      <c r="D454" s="1132"/>
      <c r="E454" s="1132"/>
      <c r="F454" s="1132"/>
      <c r="G454" s="1132"/>
      <c r="H454" s="1132"/>
      <c r="I454" s="1132"/>
      <c r="J454" s="1132"/>
      <c r="K454" s="1132"/>
      <c r="L454" s="1132"/>
    </row>
    <row r="455" spans="2:12" x14ac:dyDescent="0.25">
      <c r="B455" s="1132"/>
      <c r="C455" s="1132"/>
      <c r="D455" s="1132"/>
      <c r="E455" s="1132"/>
      <c r="F455" s="1132"/>
      <c r="G455" s="1132"/>
      <c r="H455" s="1132"/>
      <c r="I455" s="1132"/>
      <c r="J455" s="1132"/>
      <c r="K455" s="1132"/>
      <c r="L455" s="1132"/>
    </row>
    <row r="456" spans="2:12" ht="105" customHeight="1" x14ac:dyDescent="0.25">
      <c r="B456" s="1132"/>
      <c r="C456" s="1132"/>
      <c r="D456" s="1132"/>
      <c r="E456" s="1132"/>
      <c r="F456" s="1132"/>
      <c r="G456" s="1132"/>
      <c r="H456" s="1132"/>
      <c r="I456" s="1132"/>
      <c r="J456" s="1132"/>
      <c r="K456" s="1132"/>
      <c r="L456" s="1132"/>
    </row>
    <row r="457" spans="2:12" x14ac:dyDescent="0.25">
      <c r="B457" s="1111">
        <v>61</v>
      </c>
      <c r="C457" s="1112"/>
      <c r="D457" s="1112"/>
      <c r="E457" s="1112"/>
      <c r="F457" s="1112"/>
      <c r="G457" s="1113"/>
      <c r="H457" s="1111">
        <v>62</v>
      </c>
      <c r="I457" s="1112"/>
      <c r="J457" s="1112"/>
      <c r="K457" s="1112"/>
      <c r="L457" s="1113"/>
    </row>
    <row r="458" spans="2:12" x14ac:dyDescent="0.25">
      <c r="B458" s="1111"/>
      <c r="C458" s="1112"/>
      <c r="D458" s="1112"/>
      <c r="E458" s="1112"/>
      <c r="F458" s="1112"/>
      <c r="G458" s="1113"/>
      <c r="H458" s="1111"/>
      <c r="I458" s="1112"/>
      <c r="J458" s="1112"/>
      <c r="K458" s="1112"/>
      <c r="L458" s="1113"/>
    </row>
    <row r="459" spans="2:12" x14ac:dyDescent="0.25">
      <c r="B459" s="1131"/>
      <c r="C459" s="1131"/>
      <c r="D459" s="1131"/>
      <c r="E459" s="1131"/>
      <c r="F459" s="1131"/>
      <c r="G459" s="1131"/>
      <c r="H459" s="1131"/>
      <c r="I459" s="1131"/>
      <c r="J459" s="1131"/>
      <c r="K459" s="1131"/>
      <c r="L459" s="1131"/>
    </row>
    <row r="460" spans="2:12" x14ac:dyDescent="0.25">
      <c r="B460" s="1132"/>
      <c r="C460" s="1132"/>
      <c r="D460" s="1132"/>
      <c r="E460" s="1132"/>
      <c r="F460" s="1132"/>
      <c r="G460" s="1132"/>
      <c r="H460" s="1132"/>
      <c r="I460" s="1132"/>
      <c r="J460" s="1132"/>
      <c r="K460" s="1132"/>
      <c r="L460" s="1132"/>
    </row>
    <row r="461" spans="2:12" x14ac:dyDescent="0.25">
      <c r="B461" s="1132"/>
      <c r="C461" s="1132"/>
      <c r="D461" s="1132"/>
      <c r="E461" s="1132"/>
      <c r="F461" s="1132"/>
      <c r="G461" s="1132"/>
      <c r="H461" s="1132"/>
      <c r="I461" s="1132"/>
      <c r="J461" s="1132"/>
      <c r="K461" s="1132"/>
      <c r="L461" s="1132"/>
    </row>
    <row r="462" spans="2:12" x14ac:dyDescent="0.25">
      <c r="B462" s="1132"/>
      <c r="C462" s="1132"/>
      <c r="D462" s="1132"/>
      <c r="E462" s="1132"/>
      <c r="F462" s="1132"/>
      <c r="G462" s="1132"/>
      <c r="H462" s="1132"/>
      <c r="I462" s="1132"/>
      <c r="J462" s="1132"/>
      <c r="K462" s="1132"/>
      <c r="L462" s="1132"/>
    </row>
    <row r="463" spans="2:12" x14ac:dyDescent="0.25">
      <c r="B463" s="1132"/>
      <c r="C463" s="1132"/>
      <c r="D463" s="1132"/>
      <c r="E463" s="1132"/>
      <c r="F463" s="1132"/>
      <c r="G463" s="1132"/>
      <c r="H463" s="1132"/>
      <c r="I463" s="1132"/>
      <c r="J463" s="1132"/>
      <c r="K463" s="1132"/>
      <c r="L463" s="1132"/>
    </row>
    <row r="464" spans="2:12" x14ac:dyDescent="0.25">
      <c r="B464" s="1132"/>
      <c r="C464" s="1132"/>
      <c r="D464" s="1132"/>
      <c r="E464" s="1132"/>
      <c r="F464" s="1132"/>
      <c r="G464" s="1132"/>
      <c r="H464" s="1132"/>
      <c r="I464" s="1132"/>
      <c r="J464" s="1132"/>
      <c r="K464" s="1132"/>
      <c r="L464" s="1132"/>
    </row>
    <row r="465" spans="2:13" x14ac:dyDescent="0.25">
      <c r="B465" s="1132"/>
      <c r="C465" s="1132"/>
      <c r="D465" s="1132"/>
      <c r="E465" s="1132"/>
      <c r="F465" s="1132"/>
      <c r="G465" s="1132"/>
      <c r="H465" s="1132"/>
      <c r="I465" s="1132"/>
      <c r="J465" s="1132"/>
      <c r="K465" s="1132"/>
      <c r="L465" s="1132"/>
    </row>
    <row r="466" spans="2:13" ht="105" customHeight="1" x14ac:dyDescent="0.25">
      <c r="B466" s="1132"/>
      <c r="C466" s="1132"/>
      <c r="D466" s="1132"/>
      <c r="E466" s="1132"/>
      <c r="F466" s="1132"/>
      <c r="G466" s="1132"/>
      <c r="H466" s="1132"/>
      <c r="I466" s="1132"/>
      <c r="J466" s="1132"/>
      <c r="K466" s="1132"/>
      <c r="L466" s="1132"/>
    </row>
    <row r="467" spans="2:13" x14ac:dyDescent="0.25">
      <c r="B467" s="1111">
        <v>63</v>
      </c>
      <c r="C467" s="1112"/>
      <c r="D467" s="1112"/>
      <c r="E467" s="1112"/>
      <c r="F467" s="1112"/>
      <c r="G467" s="1113"/>
      <c r="H467" s="1111">
        <v>64</v>
      </c>
      <c r="I467" s="1112"/>
      <c r="J467" s="1112"/>
      <c r="K467" s="1112"/>
      <c r="L467" s="1113"/>
    </row>
    <row r="468" spans="2:13" ht="15.75" thickBot="1" x14ac:dyDescent="0.3">
      <c r="B468" s="1111"/>
      <c r="C468" s="1112"/>
      <c r="D468" s="1112"/>
      <c r="E468" s="1112"/>
      <c r="F468" s="1112"/>
      <c r="G468" s="1113"/>
      <c r="H468" s="1111"/>
      <c r="I468" s="1112"/>
      <c r="J468" s="1112"/>
      <c r="K468" s="1112"/>
      <c r="L468" s="1113"/>
    </row>
    <row r="469" spans="2:13" ht="126.75" customHeight="1" thickBot="1" x14ac:dyDescent="0.3">
      <c r="B469" s="1117" t="s">
        <v>1240</v>
      </c>
      <c r="C469" s="1109"/>
      <c r="D469" s="1109"/>
      <c r="E469" s="1109"/>
      <c r="F469" s="1109"/>
      <c r="G469" s="1109"/>
      <c r="H469" s="1109"/>
      <c r="I469" s="1109"/>
      <c r="J469" s="1109"/>
      <c r="K469" s="1109"/>
      <c r="L469" s="1110"/>
      <c r="M469" s="262" t="s">
        <v>1241</v>
      </c>
    </row>
    <row r="470" spans="2:13" x14ac:dyDescent="0.25">
      <c r="B470" s="1131"/>
      <c r="C470" s="1131"/>
      <c r="D470" s="1131"/>
      <c r="E470" s="1131"/>
      <c r="F470" s="1131"/>
      <c r="G470" s="1131"/>
      <c r="H470" s="1131"/>
      <c r="I470" s="1131"/>
      <c r="J470" s="1131"/>
      <c r="K470" s="1131"/>
      <c r="L470" s="1131"/>
    </row>
    <row r="471" spans="2:13" x14ac:dyDescent="0.25">
      <c r="B471" s="1132"/>
      <c r="C471" s="1132"/>
      <c r="D471" s="1132"/>
      <c r="E471" s="1132"/>
      <c r="F471" s="1132"/>
      <c r="G471" s="1132"/>
      <c r="H471" s="1132"/>
      <c r="I471" s="1132"/>
      <c r="J471" s="1132"/>
      <c r="K471" s="1132"/>
      <c r="L471" s="1132"/>
    </row>
    <row r="472" spans="2:13" x14ac:dyDescent="0.25">
      <c r="B472" s="1132"/>
      <c r="C472" s="1132"/>
      <c r="D472" s="1132"/>
      <c r="E472" s="1132"/>
      <c r="F472" s="1132"/>
      <c r="G472" s="1132"/>
      <c r="H472" s="1132"/>
      <c r="I472" s="1132"/>
      <c r="J472" s="1132"/>
      <c r="K472" s="1132"/>
      <c r="L472" s="1132"/>
    </row>
    <row r="473" spans="2:13" x14ac:dyDescent="0.25">
      <c r="B473" s="1132"/>
      <c r="C473" s="1132"/>
      <c r="D473" s="1132"/>
      <c r="E473" s="1132"/>
      <c r="F473" s="1132"/>
      <c r="G473" s="1132"/>
      <c r="H473" s="1132"/>
      <c r="I473" s="1132"/>
      <c r="J473" s="1132"/>
      <c r="K473" s="1132"/>
      <c r="L473" s="1132"/>
    </row>
    <row r="474" spans="2:13" x14ac:dyDescent="0.25">
      <c r="B474" s="1132"/>
      <c r="C474" s="1132"/>
      <c r="D474" s="1132"/>
      <c r="E474" s="1132"/>
      <c r="F474" s="1132"/>
      <c r="G474" s="1132"/>
      <c r="H474" s="1132"/>
      <c r="I474" s="1132"/>
      <c r="J474" s="1132"/>
      <c r="K474" s="1132"/>
      <c r="L474" s="1132"/>
    </row>
    <row r="475" spans="2:13" x14ac:dyDescent="0.25">
      <c r="B475" s="1132"/>
      <c r="C475" s="1132"/>
      <c r="D475" s="1132"/>
      <c r="E475" s="1132"/>
      <c r="F475" s="1132"/>
      <c r="G475" s="1132"/>
      <c r="H475" s="1132"/>
      <c r="I475" s="1132"/>
      <c r="J475" s="1132"/>
      <c r="K475" s="1132"/>
      <c r="L475" s="1132"/>
    </row>
    <row r="476" spans="2:13" x14ac:dyDescent="0.25">
      <c r="B476" s="1132"/>
      <c r="C476" s="1132"/>
      <c r="D476" s="1132"/>
      <c r="E476" s="1132"/>
      <c r="F476" s="1132"/>
      <c r="G476" s="1132"/>
      <c r="H476" s="1132"/>
      <c r="I476" s="1132"/>
      <c r="J476" s="1132"/>
      <c r="K476" s="1132"/>
      <c r="L476" s="1132"/>
    </row>
    <row r="477" spans="2:13" ht="105" customHeight="1" x14ac:dyDescent="0.25">
      <c r="B477" s="1132"/>
      <c r="C477" s="1132"/>
      <c r="D477" s="1132"/>
      <c r="E477" s="1132"/>
      <c r="F477" s="1132"/>
      <c r="G477" s="1132"/>
      <c r="H477" s="1132"/>
      <c r="I477" s="1132"/>
      <c r="J477" s="1132"/>
      <c r="K477" s="1132"/>
      <c r="L477" s="1132"/>
    </row>
    <row r="478" spans="2:13" x14ac:dyDescent="0.25">
      <c r="B478" s="1111">
        <v>65</v>
      </c>
      <c r="C478" s="1112"/>
      <c r="D478" s="1112"/>
      <c r="E478" s="1112"/>
      <c r="F478" s="1112"/>
      <c r="G478" s="1113"/>
      <c r="H478" s="1111">
        <v>66</v>
      </c>
      <c r="I478" s="1112"/>
      <c r="J478" s="1112"/>
      <c r="K478" s="1112"/>
      <c r="L478" s="1113"/>
    </row>
    <row r="479" spans="2:13" x14ac:dyDescent="0.25">
      <c r="B479" s="1111"/>
      <c r="C479" s="1112"/>
      <c r="D479" s="1112"/>
      <c r="E479" s="1112"/>
      <c r="F479" s="1112"/>
      <c r="G479" s="1113"/>
      <c r="H479" s="1111"/>
      <c r="I479" s="1112"/>
      <c r="J479" s="1112"/>
      <c r="K479" s="1112"/>
      <c r="L479" s="1113"/>
    </row>
    <row r="480" spans="2:13" x14ac:dyDescent="0.25">
      <c r="B480" s="1131"/>
      <c r="C480" s="1131"/>
      <c r="D480" s="1131"/>
      <c r="E480" s="1131"/>
      <c r="F480" s="1131"/>
      <c r="G480" s="1131"/>
      <c r="H480" s="1131"/>
      <c r="I480" s="1131"/>
      <c r="J480" s="1131"/>
      <c r="K480" s="1131"/>
      <c r="L480" s="1131"/>
    </row>
    <row r="481" spans="2:12" x14ac:dyDescent="0.25">
      <c r="B481" s="1132"/>
      <c r="C481" s="1132"/>
      <c r="D481" s="1132"/>
      <c r="E481" s="1132"/>
      <c r="F481" s="1132"/>
      <c r="G481" s="1132"/>
      <c r="H481" s="1132"/>
      <c r="I481" s="1132"/>
      <c r="J481" s="1132"/>
      <c r="K481" s="1132"/>
      <c r="L481" s="1132"/>
    </row>
    <row r="482" spans="2:12" x14ac:dyDescent="0.25">
      <c r="B482" s="1132"/>
      <c r="C482" s="1132"/>
      <c r="D482" s="1132"/>
      <c r="E482" s="1132"/>
      <c r="F482" s="1132"/>
      <c r="G482" s="1132"/>
      <c r="H482" s="1132"/>
      <c r="I482" s="1132"/>
      <c r="J482" s="1132"/>
      <c r="K482" s="1132"/>
      <c r="L482" s="1132"/>
    </row>
    <row r="483" spans="2:12" x14ac:dyDescent="0.25">
      <c r="B483" s="1132"/>
      <c r="C483" s="1132"/>
      <c r="D483" s="1132"/>
      <c r="E483" s="1132"/>
      <c r="F483" s="1132"/>
      <c r="G483" s="1132"/>
      <c r="H483" s="1132"/>
      <c r="I483" s="1132"/>
      <c r="J483" s="1132"/>
      <c r="K483" s="1132"/>
      <c r="L483" s="1132"/>
    </row>
    <row r="484" spans="2:12" x14ac:dyDescent="0.25">
      <c r="B484" s="1132"/>
      <c r="C484" s="1132"/>
      <c r="D484" s="1132"/>
      <c r="E484" s="1132"/>
      <c r="F484" s="1132"/>
      <c r="G484" s="1132"/>
      <c r="H484" s="1132"/>
      <c r="I484" s="1132"/>
      <c r="J484" s="1132"/>
      <c r="K484" s="1132"/>
      <c r="L484" s="1132"/>
    </row>
    <row r="485" spans="2:12" x14ac:dyDescent="0.25">
      <c r="B485" s="1132"/>
      <c r="C485" s="1132"/>
      <c r="D485" s="1132"/>
      <c r="E485" s="1132"/>
      <c r="F485" s="1132"/>
      <c r="G485" s="1132"/>
      <c r="H485" s="1132"/>
      <c r="I485" s="1132"/>
      <c r="J485" s="1132"/>
      <c r="K485" s="1132"/>
      <c r="L485" s="1132"/>
    </row>
    <row r="486" spans="2:12" x14ac:dyDescent="0.25">
      <c r="B486" s="1132"/>
      <c r="C486" s="1132"/>
      <c r="D486" s="1132"/>
      <c r="E486" s="1132"/>
      <c r="F486" s="1132"/>
      <c r="G486" s="1132"/>
      <c r="H486" s="1132"/>
      <c r="I486" s="1132"/>
      <c r="J486" s="1132"/>
      <c r="K486" s="1132"/>
      <c r="L486" s="1132"/>
    </row>
    <row r="487" spans="2:12" ht="105" customHeight="1" x14ac:dyDescent="0.25">
      <c r="B487" s="1132"/>
      <c r="C487" s="1132"/>
      <c r="D487" s="1132"/>
      <c r="E487" s="1132"/>
      <c r="F487" s="1132"/>
      <c r="G487" s="1132"/>
      <c r="H487" s="1132"/>
      <c r="I487" s="1132"/>
      <c r="J487" s="1132"/>
      <c r="K487" s="1132"/>
      <c r="L487" s="1132"/>
    </row>
    <row r="488" spans="2:12" x14ac:dyDescent="0.25">
      <c r="B488" s="1111">
        <v>67</v>
      </c>
      <c r="C488" s="1112"/>
      <c r="D488" s="1112"/>
      <c r="E488" s="1112"/>
      <c r="F488" s="1112"/>
      <c r="G488" s="1113"/>
      <c r="H488" s="1111">
        <v>68</v>
      </c>
      <c r="I488" s="1112"/>
      <c r="J488" s="1112"/>
      <c r="K488" s="1112"/>
      <c r="L488" s="1113"/>
    </row>
    <row r="489" spans="2:12" x14ac:dyDescent="0.25">
      <c r="B489" s="1111"/>
      <c r="C489" s="1112"/>
      <c r="D489" s="1112"/>
      <c r="E489" s="1112"/>
      <c r="F489" s="1112"/>
      <c r="G489" s="1113"/>
      <c r="H489" s="1111"/>
      <c r="I489" s="1112"/>
      <c r="J489" s="1112"/>
      <c r="K489" s="1112"/>
      <c r="L489" s="1113"/>
    </row>
    <row r="490" spans="2:12" ht="15" customHeight="1" x14ac:dyDescent="0.25">
      <c r="B490" s="1131"/>
      <c r="C490" s="1131"/>
      <c r="D490" s="1131"/>
      <c r="E490" s="1131"/>
      <c r="F490" s="1131"/>
      <c r="G490" s="1131"/>
      <c r="H490" s="1131"/>
      <c r="I490" s="1131"/>
      <c r="J490" s="1131"/>
      <c r="K490" s="1131"/>
      <c r="L490" s="1131"/>
    </row>
    <row r="491" spans="2:12" x14ac:dyDescent="0.25">
      <c r="B491" s="1132"/>
      <c r="C491" s="1132"/>
      <c r="D491" s="1132"/>
      <c r="E491" s="1132"/>
      <c r="F491" s="1132"/>
      <c r="G491" s="1132"/>
      <c r="H491" s="1132"/>
      <c r="I491" s="1132"/>
      <c r="J491" s="1132"/>
      <c r="K491" s="1132"/>
      <c r="L491" s="1132"/>
    </row>
    <row r="492" spans="2:12" x14ac:dyDescent="0.25">
      <c r="B492" s="1132"/>
      <c r="C492" s="1132"/>
      <c r="D492" s="1132"/>
      <c r="E492" s="1132"/>
      <c r="F492" s="1132"/>
      <c r="G492" s="1132"/>
      <c r="H492" s="1132"/>
      <c r="I492" s="1132"/>
      <c r="J492" s="1132"/>
      <c r="K492" s="1132"/>
      <c r="L492" s="1132"/>
    </row>
    <row r="493" spans="2:12" x14ac:dyDescent="0.25">
      <c r="B493" s="1132"/>
      <c r="C493" s="1132"/>
      <c r="D493" s="1132"/>
      <c r="E493" s="1132"/>
      <c r="F493" s="1132"/>
      <c r="G493" s="1132"/>
      <c r="H493" s="1132"/>
      <c r="I493" s="1132"/>
      <c r="J493" s="1132"/>
      <c r="K493" s="1132"/>
      <c r="L493" s="1132"/>
    </row>
    <row r="494" spans="2:12" x14ac:dyDescent="0.25">
      <c r="B494" s="1132"/>
      <c r="C494" s="1132"/>
      <c r="D494" s="1132"/>
      <c r="E494" s="1132"/>
      <c r="F494" s="1132"/>
      <c r="G494" s="1132"/>
      <c r="H494" s="1132"/>
      <c r="I494" s="1132"/>
      <c r="J494" s="1132"/>
      <c r="K494" s="1132"/>
      <c r="L494" s="1132"/>
    </row>
    <row r="495" spans="2:12" x14ac:dyDescent="0.25">
      <c r="B495" s="1132"/>
      <c r="C495" s="1132"/>
      <c r="D495" s="1132"/>
      <c r="E495" s="1132"/>
      <c r="F495" s="1132"/>
      <c r="G495" s="1132"/>
      <c r="H495" s="1132"/>
      <c r="I495" s="1132"/>
      <c r="J495" s="1132"/>
      <c r="K495" s="1132"/>
      <c r="L495" s="1132"/>
    </row>
    <row r="496" spans="2:12" x14ac:dyDescent="0.25">
      <c r="B496" s="1132"/>
      <c r="C496" s="1132"/>
      <c r="D496" s="1132"/>
      <c r="E496" s="1132"/>
      <c r="F496" s="1132"/>
      <c r="G496" s="1132"/>
      <c r="H496" s="1132"/>
      <c r="I496" s="1132"/>
      <c r="J496" s="1132"/>
      <c r="K496" s="1132"/>
      <c r="L496" s="1132"/>
    </row>
    <row r="497" spans="2:13" ht="87" customHeight="1" x14ac:dyDescent="0.25">
      <c r="B497" s="1132"/>
      <c r="C497" s="1132"/>
      <c r="D497" s="1132"/>
      <c r="E497" s="1132"/>
      <c r="F497" s="1132"/>
      <c r="G497" s="1132"/>
      <c r="H497" s="1132"/>
      <c r="I497" s="1132"/>
      <c r="J497" s="1132"/>
      <c r="K497" s="1132"/>
      <c r="L497" s="1132"/>
    </row>
    <row r="498" spans="2:13" x14ac:dyDescent="0.25">
      <c r="B498" s="1111">
        <v>69</v>
      </c>
      <c r="C498" s="1112"/>
      <c r="D498" s="1112"/>
      <c r="E498" s="1112"/>
      <c r="F498" s="1112"/>
      <c r="G498" s="1113"/>
      <c r="H498" s="1111">
        <v>70</v>
      </c>
      <c r="I498" s="1112"/>
      <c r="J498" s="1112"/>
      <c r="K498" s="1112"/>
      <c r="L498" s="1113"/>
    </row>
    <row r="499" spans="2:13" x14ac:dyDescent="0.25">
      <c r="B499" s="1111"/>
      <c r="C499" s="1112"/>
      <c r="D499" s="1112"/>
      <c r="E499" s="1112"/>
      <c r="F499" s="1112"/>
      <c r="G499" s="1113"/>
      <c r="H499" s="1111"/>
      <c r="I499" s="1112"/>
      <c r="J499" s="1112"/>
      <c r="K499" s="1112"/>
      <c r="L499" s="1113"/>
    </row>
    <row r="500" spans="2:13" x14ac:dyDescent="0.25">
      <c r="B500" s="1131"/>
      <c r="C500" s="1131"/>
      <c r="D500" s="1131"/>
      <c r="E500" s="1131"/>
      <c r="F500" s="1131"/>
      <c r="G500" s="1131"/>
      <c r="H500" s="1131"/>
      <c r="I500" s="1131"/>
      <c r="J500" s="1131"/>
      <c r="K500" s="1131"/>
      <c r="L500" s="1131"/>
    </row>
    <row r="501" spans="2:13" x14ac:dyDescent="0.25">
      <c r="B501" s="1132"/>
      <c r="C501" s="1132"/>
      <c r="D501" s="1132"/>
      <c r="E501" s="1132"/>
      <c r="F501" s="1132"/>
      <c r="G501" s="1132"/>
      <c r="H501" s="1132"/>
      <c r="I501" s="1132"/>
      <c r="J501" s="1132"/>
      <c r="K501" s="1132"/>
      <c r="L501" s="1132"/>
    </row>
    <row r="502" spans="2:13" x14ac:dyDescent="0.25">
      <c r="B502" s="1132"/>
      <c r="C502" s="1132"/>
      <c r="D502" s="1132"/>
      <c r="E502" s="1132"/>
      <c r="F502" s="1132"/>
      <c r="G502" s="1132"/>
      <c r="H502" s="1132"/>
      <c r="I502" s="1132"/>
      <c r="J502" s="1132"/>
      <c r="K502" s="1132"/>
      <c r="L502" s="1132"/>
    </row>
    <row r="503" spans="2:13" x14ac:dyDescent="0.25">
      <c r="B503" s="1132"/>
      <c r="C503" s="1132"/>
      <c r="D503" s="1132"/>
      <c r="E503" s="1132"/>
      <c r="F503" s="1132"/>
      <c r="G503" s="1132"/>
      <c r="H503" s="1132"/>
      <c r="I503" s="1132"/>
      <c r="J503" s="1132"/>
      <c r="K503" s="1132"/>
      <c r="L503" s="1132"/>
    </row>
    <row r="504" spans="2:13" x14ac:dyDescent="0.25">
      <c r="B504" s="1132"/>
      <c r="C504" s="1132"/>
      <c r="D504" s="1132"/>
      <c r="E504" s="1132"/>
      <c r="F504" s="1132"/>
      <c r="G504" s="1132"/>
      <c r="H504" s="1132"/>
      <c r="I504" s="1132"/>
      <c r="J504" s="1132"/>
      <c r="K504" s="1132"/>
      <c r="L504" s="1132"/>
    </row>
    <row r="505" spans="2:13" x14ac:dyDescent="0.25">
      <c r="B505" s="1132"/>
      <c r="C505" s="1132"/>
      <c r="D505" s="1132"/>
      <c r="E505" s="1132"/>
      <c r="F505" s="1132"/>
      <c r="G505" s="1132"/>
      <c r="H505" s="1132"/>
      <c r="I505" s="1132"/>
      <c r="J505" s="1132"/>
      <c r="K505" s="1132"/>
      <c r="L505" s="1132"/>
    </row>
    <row r="506" spans="2:13" x14ac:dyDescent="0.25">
      <c r="B506" s="1132"/>
      <c r="C506" s="1132"/>
      <c r="D506" s="1132"/>
      <c r="E506" s="1132"/>
      <c r="F506" s="1132"/>
      <c r="G506" s="1132"/>
      <c r="H506" s="1132"/>
      <c r="I506" s="1132"/>
      <c r="J506" s="1132"/>
      <c r="K506" s="1132"/>
      <c r="L506" s="1132"/>
    </row>
    <row r="507" spans="2:13" ht="97.5" customHeight="1" x14ac:dyDescent="0.25">
      <c r="B507" s="1132"/>
      <c r="C507" s="1132"/>
      <c r="D507" s="1132"/>
      <c r="E507" s="1132"/>
      <c r="F507" s="1132"/>
      <c r="G507" s="1132"/>
      <c r="H507" s="1132"/>
      <c r="I507" s="1132"/>
      <c r="J507" s="1132"/>
      <c r="K507" s="1132"/>
      <c r="L507" s="1132"/>
    </row>
    <row r="508" spans="2:13" x14ac:dyDescent="0.25">
      <c r="B508" s="1111">
        <v>71</v>
      </c>
      <c r="C508" s="1112"/>
      <c r="D508" s="1112"/>
      <c r="E508" s="1112"/>
      <c r="F508" s="1112"/>
      <c r="G508" s="1113"/>
      <c r="H508" s="1111">
        <v>72</v>
      </c>
      <c r="I508" s="1112"/>
      <c r="J508" s="1112"/>
      <c r="K508" s="1112"/>
      <c r="L508" s="1113"/>
    </row>
    <row r="509" spans="2:13" ht="15.75" thickBot="1" x14ac:dyDescent="0.3">
      <c r="B509" s="1111"/>
      <c r="C509" s="1112"/>
      <c r="D509" s="1112"/>
      <c r="E509" s="1112"/>
      <c r="F509" s="1112"/>
      <c r="G509" s="1113"/>
      <c r="H509" s="1111"/>
      <c r="I509" s="1112"/>
      <c r="J509" s="1112"/>
      <c r="K509" s="1112"/>
      <c r="L509" s="1113"/>
    </row>
    <row r="510" spans="2:13" ht="125.25" customHeight="1" thickBot="1" x14ac:dyDescent="0.3">
      <c r="B510" s="1134" t="s">
        <v>1242</v>
      </c>
      <c r="C510" s="1135"/>
      <c r="D510" s="1135"/>
      <c r="E510" s="1135"/>
      <c r="F510" s="1135"/>
      <c r="G510" s="1135"/>
      <c r="H510" s="1135"/>
      <c r="I510" s="1135"/>
      <c r="J510" s="1135"/>
      <c r="K510" s="1135"/>
      <c r="L510" s="1136"/>
      <c r="M510" s="262" t="s">
        <v>1241</v>
      </c>
    </row>
    <row r="511" spans="2:13" x14ac:dyDescent="0.25">
      <c r="B511" s="1131"/>
      <c r="C511" s="1131"/>
      <c r="D511" s="1131"/>
      <c r="E511" s="1131"/>
      <c r="F511" s="1131"/>
      <c r="G511" s="1131"/>
      <c r="H511" s="1131"/>
      <c r="I511" s="1131"/>
      <c r="J511" s="1131"/>
      <c r="K511" s="1131"/>
      <c r="L511" s="1131"/>
    </row>
    <row r="512" spans="2:13" x14ac:dyDescent="0.25">
      <c r="B512" s="1132"/>
      <c r="C512" s="1132"/>
      <c r="D512" s="1132"/>
      <c r="E512" s="1132"/>
      <c r="F512" s="1132"/>
      <c r="G512" s="1132"/>
      <c r="H512" s="1132"/>
      <c r="I512" s="1132"/>
      <c r="J512" s="1132"/>
      <c r="K512" s="1132"/>
      <c r="L512" s="1132"/>
    </row>
    <row r="513" spans="2:12" x14ac:dyDescent="0.25">
      <c r="B513" s="1132"/>
      <c r="C513" s="1132"/>
      <c r="D513" s="1132"/>
      <c r="E513" s="1132"/>
      <c r="F513" s="1132"/>
      <c r="G513" s="1132"/>
      <c r="H513" s="1132"/>
      <c r="I513" s="1132"/>
      <c r="J513" s="1132"/>
      <c r="K513" s="1132"/>
      <c r="L513" s="1132"/>
    </row>
    <row r="514" spans="2:12" x14ac:dyDescent="0.25">
      <c r="B514" s="1132"/>
      <c r="C514" s="1132"/>
      <c r="D514" s="1132"/>
      <c r="E514" s="1132"/>
      <c r="F514" s="1132"/>
      <c r="G514" s="1132"/>
      <c r="H514" s="1132"/>
      <c r="I514" s="1132"/>
      <c r="J514" s="1132"/>
      <c r="K514" s="1132"/>
      <c r="L514" s="1132"/>
    </row>
    <row r="515" spans="2:12" x14ac:dyDescent="0.25">
      <c r="B515" s="1132"/>
      <c r="C515" s="1132"/>
      <c r="D515" s="1132"/>
      <c r="E515" s="1132"/>
      <c r="F515" s="1132"/>
      <c r="G515" s="1132"/>
      <c r="H515" s="1132"/>
      <c r="I515" s="1132"/>
      <c r="J515" s="1132"/>
      <c r="K515" s="1132"/>
      <c r="L515" s="1132"/>
    </row>
    <row r="516" spans="2:12" x14ac:dyDescent="0.25">
      <c r="B516" s="1132"/>
      <c r="C516" s="1132"/>
      <c r="D516" s="1132"/>
      <c r="E516" s="1132"/>
      <c r="F516" s="1132"/>
      <c r="G516" s="1132"/>
      <c r="H516" s="1132"/>
      <c r="I516" s="1132"/>
      <c r="J516" s="1132"/>
      <c r="K516" s="1132"/>
      <c r="L516" s="1132"/>
    </row>
    <row r="517" spans="2:12" x14ac:dyDescent="0.25">
      <c r="B517" s="1132"/>
      <c r="C517" s="1132"/>
      <c r="D517" s="1132"/>
      <c r="E517" s="1132"/>
      <c r="F517" s="1132"/>
      <c r="G517" s="1132"/>
      <c r="H517" s="1132"/>
      <c r="I517" s="1132"/>
      <c r="J517" s="1132"/>
      <c r="K517" s="1132"/>
      <c r="L517" s="1132"/>
    </row>
    <row r="518" spans="2:12" ht="91.5" customHeight="1" x14ac:dyDescent="0.25">
      <c r="B518" s="1132"/>
      <c r="C518" s="1132"/>
      <c r="D518" s="1132"/>
      <c r="E518" s="1132"/>
      <c r="F518" s="1132"/>
      <c r="G518" s="1132"/>
      <c r="H518" s="1132"/>
      <c r="I518" s="1132"/>
      <c r="J518" s="1132"/>
      <c r="K518" s="1132"/>
      <c r="L518" s="1132"/>
    </row>
    <row r="519" spans="2:12" x14ac:dyDescent="0.25">
      <c r="B519" s="1111">
        <v>69</v>
      </c>
      <c r="C519" s="1112"/>
      <c r="D519" s="1112"/>
      <c r="E519" s="1112"/>
      <c r="F519" s="1112"/>
      <c r="G519" s="1113"/>
      <c r="H519" s="1111">
        <v>70</v>
      </c>
      <c r="I519" s="1112"/>
      <c r="J519" s="1112"/>
      <c r="K519" s="1112"/>
      <c r="L519" s="1113"/>
    </row>
    <row r="520" spans="2:12" x14ac:dyDescent="0.25">
      <c r="B520" s="1111"/>
      <c r="C520" s="1112"/>
      <c r="D520" s="1112"/>
      <c r="E520" s="1112"/>
      <c r="F520" s="1112"/>
      <c r="G520" s="1113"/>
      <c r="H520" s="1111"/>
      <c r="I520" s="1112"/>
      <c r="J520" s="1112"/>
      <c r="K520" s="1112"/>
      <c r="L520" s="1113"/>
    </row>
    <row r="521" spans="2:12" x14ac:dyDescent="0.25">
      <c r="B521" s="1131"/>
      <c r="C521" s="1131"/>
      <c r="D521" s="1131"/>
      <c r="E521" s="1131"/>
      <c r="F521" s="1131"/>
      <c r="G521" s="1131"/>
      <c r="H521" s="1131"/>
      <c r="I521" s="1131"/>
      <c r="J521" s="1131"/>
      <c r="K521" s="1131"/>
      <c r="L521" s="1131"/>
    </row>
    <row r="522" spans="2:12" x14ac:dyDescent="0.25">
      <c r="B522" s="1132"/>
      <c r="C522" s="1132"/>
      <c r="D522" s="1132"/>
      <c r="E522" s="1132"/>
      <c r="F522" s="1132"/>
      <c r="G522" s="1132"/>
      <c r="H522" s="1132"/>
      <c r="I522" s="1132"/>
      <c r="J522" s="1132"/>
      <c r="K522" s="1132"/>
      <c r="L522" s="1132"/>
    </row>
    <row r="523" spans="2:12" x14ac:dyDescent="0.25">
      <c r="B523" s="1132"/>
      <c r="C523" s="1132"/>
      <c r="D523" s="1132"/>
      <c r="E523" s="1132"/>
      <c r="F523" s="1132"/>
      <c r="G523" s="1132"/>
      <c r="H523" s="1132"/>
      <c r="I523" s="1132"/>
      <c r="J523" s="1132"/>
      <c r="K523" s="1132"/>
      <c r="L523" s="1132"/>
    </row>
    <row r="524" spans="2:12" x14ac:dyDescent="0.25">
      <c r="B524" s="1132"/>
      <c r="C524" s="1132"/>
      <c r="D524" s="1132"/>
      <c r="E524" s="1132"/>
      <c r="F524" s="1132"/>
      <c r="G524" s="1132"/>
      <c r="H524" s="1132"/>
      <c r="I524" s="1132"/>
      <c r="J524" s="1132"/>
      <c r="K524" s="1132"/>
      <c r="L524" s="1132"/>
    </row>
    <row r="525" spans="2:12" x14ac:dyDescent="0.25">
      <c r="B525" s="1132"/>
      <c r="C525" s="1132"/>
      <c r="D525" s="1132"/>
      <c r="E525" s="1132"/>
      <c r="F525" s="1132"/>
      <c r="G525" s="1132"/>
      <c r="H525" s="1132"/>
      <c r="I525" s="1132"/>
      <c r="J525" s="1132"/>
      <c r="K525" s="1132"/>
      <c r="L525" s="1132"/>
    </row>
    <row r="526" spans="2:12" x14ac:dyDescent="0.25">
      <c r="B526" s="1132"/>
      <c r="C526" s="1132"/>
      <c r="D526" s="1132"/>
      <c r="E526" s="1132"/>
      <c r="F526" s="1132"/>
      <c r="G526" s="1132"/>
      <c r="H526" s="1132"/>
      <c r="I526" s="1132"/>
      <c r="J526" s="1132"/>
      <c r="K526" s="1132"/>
      <c r="L526" s="1132"/>
    </row>
    <row r="527" spans="2:12" x14ac:dyDescent="0.25">
      <c r="B527" s="1132"/>
      <c r="C527" s="1132"/>
      <c r="D527" s="1132"/>
      <c r="E527" s="1132"/>
      <c r="F527" s="1132"/>
      <c r="G527" s="1132"/>
      <c r="H527" s="1132"/>
      <c r="I527" s="1132"/>
      <c r="J527" s="1132"/>
      <c r="K527" s="1132"/>
      <c r="L527" s="1132"/>
    </row>
    <row r="528" spans="2:12" ht="100.5" customHeight="1" x14ac:dyDescent="0.25">
      <c r="B528" s="1132"/>
      <c r="C528" s="1132"/>
      <c r="D528" s="1132"/>
      <c r="E528" s="1132"/>
      <c r="F528" s="1132"/>
      <c r="G528" s="1132"/>
      <c r="H528" s="1132"/>
      <c r="I528" s="1132"/>
      <c r="J528" s="1132"/>
      <c r="K528" s="1132"/>
      <c r="L528" s="1132"/>
    </row>
    <row r="529" spans="2:12" x14ac:dyDescent="0.25">
      <c r="B529" s="1111">
        <v>71</v>
      </c>
      <c r="C529" s="1112"/>
      <c r="D529" s="1112"/>
      <c r="E529" s="1112"/>
      <c r="F529" s="1112"/>
      <c r="G529" s="1113"/>
      <c r="H529" s="1111">
        <v>72</v>
      </c>
      <c r="I529" s="1112"/>
      <c r="J529" s="1112"/>
      <c r="K529" s="1112"/>
      <c r="L529" s="1113"/>
    </row>
    <row r="530" spans="2:12" x14ac:dyDescent="0.25">
      <c r="B530" s="1111"/>
      <c r="C530" s="1112"/>
      <c r="D530" s="1112"/>
      <c r="E530" s="1112"/>
      <c r="F530" s="1112"/>
      <c r="G530" s="1113"/>
      <c r="H530" s="1111"/>
      <c r="I530" s="1112"/>
      <c r="J530" s="1112"/>
      <c r="K530" s="1112"/>
      <c r="L530" s="1113"/>
    </row>
    <row r="531" spans="2:12" ht="102.75" customHeight="1" x14ac:dyDescent="0.25">
      <c r="B531" s="1133" t="s">
        <v>1243</v>
      </c>
      <c r="C531" s="1133"/>
      <c r="D531" s="1133"/>
      <c r="E531" s="1133"/>
      <c r="F531" s="1133"/>
      <c r="G531" s="1133"/>
      <c r="H531" s="1133"/>
      <c r="I531" s="1133"/>
      <c r="J531" s="1133"/>
      <c r="K531" s="1133"/>
      <c r="L531" s="1133"/>
    </row>
  </sheetData>
  <mergeCells count="177">
    <mergeCell ref="B5:G5"/>
    <mergeCell ref="H5:I5"/>
    <mergeCell ref="K5:L5"/>
    <mergeCell ref="B6:L6"/>
    <mergeCell ref="B7:G20"/>
    <mergeCell ref="H7:L20"/>
    <mergeCell ref="B1:L2"/>
    <mergeCell ref="B3:E3"/>
    <mergeCell ref="G3:I3"/>
    <mergeCell ref="J3:L3"/>
    <mergeCell ref="B4:G4"/>
    <mergeCell ref="H4:I4"/>
    <mergeCell ref="K4:L4"/>
    <mergeCell ref="B39:G52"/>
    <mergeCell ref="H39:L52"/>
    <mergeCell ref="B53:G54"/>
    <mergeCell ref="H53:L54"/>
    <mergeCell ref="B55:G68"/>
    <mergeCell ref="H55:L68"/>
    <mergeCell ref="B21:G22"/>
    <mergeCell ref="H21:L22"/>
    <mergeCell ref="B23:G36"/>
    <mergeCell ref="H23:L36"/>
    <mergeCell ref="B37:G38"/>
    <mergeCell ref="H37:L38"/>
    <mergeCell ref="B87:G100"/>
    <mergeCell ref="H87:L100"/>
    <mergeCell ref="B101:G102"/>
    <mergeCell ref="H101:L102"/>
    <mergeCell ref="B103:L103"/>
    <mergeCell ref="B104:G117"/>
    <mergeCell ref="H104:L117"/>
    <mergeCell ref="B69:G70"/>
    <mergeCell ref="H69:L70"/>
    <mergeCell ref="B71:G84"/>
    <mergeCell ref="H71:L84"/>
    <mergeCell ref="B85:G86"/>
    <mergeCell ref="H85:L86"/>
    <mergeCell ref="B136:G149"/>
    <mergeCell ref="H136:L149"/>
    <mergeCell ref="B150:G151"/>
    <mergeCell ref="H150:L151"/>
    <mergeCell ref="B152:L152"/>
    <mergeCell ref="B153:G166"/>
    <mergeCell ref="H153:L166"/>
    <mergeCell ref="B118:G119"/>
    <mergeCell ref="H118:L119"/>
    <mergeCell ref="B120:G133"/>
    <mergeCell ref="H120:L133"/>
    <mergeCell ref="B134:G135"/>
    <mergeCell ref="H134:L135"/>
    <mergeCell ref="B185:G198"/>
    <mergeCell ref="H185:L198"/>
    <mergeCell ref="B199:G200"/>
    <mergeCell ref="H199:L200"/>
    <mergeCell ref="B201:G214"/>
    <mergeCell ref="H201:L214"/>
    <mergeCell ref="B167:G168"/>
    <mergeCell ref="H167:L168"/>
    <mergeCell ref="B169:G182"/>
    <mergeCell ref="H169:L182"/>
    <mergeCell ref="B183:G184"/>
    <mergeCell ref="H183:L184"/>
    <mergeCell ref="B234:G247"/>
    <mergeCell ref="H234:L247"/>
    <mergeCell ref="B248:G249"/>
    <mergeCell ref="H248:L249"/>
    <mergeCell ref="B250:G263"/>
    <mergeCell ref="H250:L263"/>
    <mergeCell ref="B215:G216"/>
    <mergeCell ref="H215:L216"/>
    <mergeCell ref="B217:L217"/>
    <mergeCell ref="B218:G231"/>
    <mergeCell ref="H218:L231"/>
    <mergeCell ref="B232:G233"/>
    <mergeCell ref="H232:L233"/>
    <mergeCell ref="B282:G294"/>
    <mergeCell ref="H282:L294"/>
    <mergeCell ref="B295:G296"/>
    <mergeCell ref="H295:L296"/>
    <mergeCell ref="B297:G304"/>
    <mergeCell ref="H297:L304"/>
    <mergeCell ref="B264:G265"/>
    <mergeCell ref="H264:L265"/>
    <mergeCell ref="B266:G279"/>
    <mergeCell ref="H266:L279"/>
    <mergeCell ref="B280:G281"/>
    <mergeCell ref="H280:L281"/>
    <mergeCell ref="B317:L317"/>
    <mergeCell ref="B318:G325"/>
    <mergeCell ref="H318:L325"/>
    <mergeCell ref="B326:G327"/>
    <mergeCell ref="H326:L327"/>
    <mergeCell ref="B328:G335"/>
    <mergeCell ref="H328:L335"/>
    <mergeCell ref="B305:G306"/>
    <mergeCell ref="H305:L306"/>
    <mergeCell ref="B307:G314"/>
    <mergeCell ref="H307:L314"/>
    <mergeCell ref="B315:G316"/>
    <mergeCell ref="H315:L316"/>
    <mergeCell ref="B349:G356"/>
    <mergeCell ref="H349:L356"/>
    <mergeCell ref="B357:G358"/>
    <mergeCell ref="H357:L358"/>
    <mergeCell ref="B359:G366"/>
    <mergeCell ref="H359:L366"/>
    <mergeCell ref="B336:G337"/>
    <mergeCell ref="H336:L337"/>
    <mergeCell ref="B338:L338"/>
    <mergeCell ref="B339:G346"/>
    <mergeCell ref="H339:L346"/>
    <mergeCell ref="B347:G348"/>
    <mergeCell ref="H347:L348"/>
    <mergeCell ref="B385:G398"/>
    <mergeCell ref="H385:L398"/>
    <mergeCell ref="B399:G400"/>
    <mergeCell ref="H399:L400"/>
    <mergeCell ref="B401:G414"/>
    <mergeCell ref="H401:L414"/>
    <mergeCell ref="B367:G368"/>
    <mergeCell ref="H367:L368"/>
    <mergeCell ref="B369:G382"/>
    <mergeCell ref="H369:L382"/>
    <mergeCell ref="B383:G384"/>
    <mergeCell ref="H383:L384"/>
    <mergeCell ref="B427:G434"/>
    <mergeCell ref="H427:L434"/>
    <mergeCell ref="B435:G436"/>
    <mergeCell ref="H435:L436"/>
    <mergeCell ref="B437:L437"/>
    <mergeCell ref="B438:G445"/>
    <mergeCell ref="H438:L445"/>
    <mergeCell ref="B415:G416"/>
    <mergeCell ref="H415:L416"/>
    <mergeCell ref="B417:G424"/>
    <mergeCell ref="H417:L424"/>
    <mergeCell ref="B425:G426"/>
    <mergeCell ref="H425:L426"/>
    <mergeCell ref="B459:G466"/>
    <mergeCell ref="H459:L466"/>
    <mergeCell ref="B467:G468"/>
    <mergeCell ref="H467:L468"/>
    <mergeCell ref="B469:L469"/>
    <mergeCell ref="B470:G477"/>
    <mergeCell ref="H470:L477"/>
    <mergeCell ref="B446:G447"/>
    <mergeCell ref="H446:L447"/>
    <mergeCell ref="B448:L448"/>
    <mergeCell ref="B449:G456"/>
    <mergeCell ref="H449:L456"/>
    <mergeCell ref="B457:G458"/>
    <mergeCell ref="H457:L458"/>
    <mergeCell ref="B490:G497"/>
    <mergeCell ref="H490:L497"/>
    <mergeCell ref="B498:G499"/>
    <mergeCell ref="H498:L499"/>
    <mergeCell ref="B500:G507"/>
    <mergeCell ref="H500:L507"/>
    <mergeCell ref="B478:G479"/>
    <mergeCell ref="H478:L479"/>
    <mergeCell ref="B480:G487"/>
    <mergeCell ref="H480:L487"/>
    <mergeCell ref="B488:G489"/>
    <mergeCell ref="H488:L489"/>
    <mergeCell ref="B521:G528"/>
    <mergeCell ref="H521:L528"/>
    <mergeCell ref="B529:G530"/>
    <mergeCell ref="H529:L530"/>
    <mergeCell ref="B531:L531"/>
    <mergeCell ref="B508:G509"/>
    <mergeCell ref="H508:L509"/>
    <mergeCell ref="B510:L510"/>
    <mergeCell ref="B511:G518"/>
    <mergeCell ref="H511:L518"/>
    <mergeCell ref="B519:G520"/>
    <mergeCell ref="H519:L520"/>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L94"/>
  <sheetViews>
    <sheetView view="pageBreakPreview" zoomScale="85" zoomScaleNormal="100" zoomScaleSheetLayoutView="85" zoomScalePageLayoutView="110" workbookViewId="0">
      <selection activeCell="B94" sqref="B94:L94"/>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6384" width="11.42578125"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x14ac:dyDescent="0.25">
      <c r="B3" s="966" t="s">
        <v>366</v>
      </c>
      <c r="C3" s="967"/>
      <c r="D3" s="967"/>
      <c r="E3" s="968"/>
      <c r="F3" s="151">
        <v>44090</v>
      </c>
      <c r="G3" s="966" t="s">
        <v>367</v>
      </c>
      <c r="H3" s="967"/>
      <c r="I3" s="968"/>
      <c r="J3" s="1035">
        <v>44096</v>
      </c>
      <c r="K3" s="967"/>
      <c r="L3" s="968"/>
    </row>
    <row r="4" spans="2:12" ht="24.95" customHeight="1" x14ac:dyDescent="0.25">
      <c r="B4" s="1128" t="s">
        <v>326</v>
      </c>
      <c r="C4" s="973"/>
      <c r="D4" s="973"/>
      <c r="E4" s="973"/>
      <c r="F4" s="973"/>
      <c r="G4" s="974"/>
      <c r="H4" s="1129" t="s">
        <v>581</v>
      </c>
      <c r="I4" s="1130"/>
      <c r="J4" s="189" t="s">
        <v>2</v>
      </c>
      <c r="K4" s="978" t="s">
        <v>0</v>
      </c>
      <c r="L4" s="979"/>
    </row>
    <row r="5" spans="2:12" ht="24.95" customHeight="1" x14ac:dyDescent="0.25">
      <c r="B5" s="1124"/>
      <c r="C5" s="976"/>
      <c r="D5" s="976"/>
      <c r="E5" s="976"/>
      <c r="F5" s="976"/>
      <c r="G5" s="977"/>
      <c r="H5" s="1125" t="s">
        <v>582</v>
      </c>
      <c r="I5" s="1126"/>
      <c r="J5" s="189">
        <v>2</v>
      </c>
      <c r="K5" s="978" t="s">
        <v>368</v>
      </c>
      <c r="L5" s="979"/>
    </row>
    <row r="6" spans="2:12" ht="24.95" customHeight="1" thickBot="1" x14ac:dyDescent="0.3">
      <c r="B6" s="973" t="s">
        <v>1229</v>
      </c>
      <c r="C6" s="973"/>
      <c r="D6" s="973"/>
      <c r="E6" s="973"/>
      <c r="F6" s="973"/>
      <c r="G6" s="973"/>
      <c r="H6" s="973"/>
      <c r="I6" s="973"/>
      <c r="J6" s="973"/>
      <c r="K6" s="973"/>
      <c r="L6" s="1127"/>
    </row>
    <row r="7" spans="2:12" x14ac:dyDescent="0.25">
      <c r="B7" s="995" t="s">
        <v>539</v>
      </c>
      <c r="C7" s="996"/>
      <c r="D7" s="996"/>
      <c r="E7" s="996"/>
      <c r="F7" s="996"/>
      <c r="G7" s="997"/>
      <c r="H7" s="995" t="s">
        <v>540</v>
      </c>
      <c r="I7" s="996"/>
      <c r="J7" s="996"/>
      <c r="K7" s="996"/>
      <c r="L7" s="997"/>
    </row>
    <row r="8" spans="2:12"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x14ac:dyDescent="0.25">
      <c r="B15" s="980"/>
      <c r="C15" s="981"/>
      <c r="D15" s="981"/>
      <c r="E15" s="981"/>
      <c r="F15" s="981"/>
      <c r="G15" s="982"/>
      <c r="H15" s="980"/>
      <c r="I15" s="981"/>
      <c r="J15" s="981"/>
      <c r="K15" s="981"/>
      <c r="L15" s="982"/>
    </row>
    <row r="16" spans="2:12" x14ac:dyDescent="0.25">
      <c r="B16" s="980"/>
      <c r="C16" s="981"/>
      <c r="D16" s="981"/>
      <c r="E16" s="981"/>
      <c r="F16" s="981"/>
      <c r="G16" s="982"/>
      <c r="H16" s="980"/>
      <c r="I16" s="981"/>
      <c r="J16" s="981"/>
      <c r="K16" s="981"/>
      <c r="L16" s="982"/>
    </row>
    <row r="17" spans="2:12" x14ac:dyDescent="0.25">
      <c r="B17" s="980"/>
      <c r="C17" s="981"/>
      <c r="D17" s="981"/>
      <c r="E17" s="981"/>
      <c r="F17" s="981"/>
      <c r="G17" s="982"/>
      <c r="H17" s="980"/>
      <c r="I17" s="981"/>
      <c r="J17" s="981"/>
      <c r="K17" s="981"/>
      <c r="L17" s="982"/>
    </row>
    <row r="18" spans="2:12" x14ac:dyDescent="0.25">
      <c r="B18" s="980"/>
      <c r="C18" s="981"/>
      <c r="D18" s="981"/>
      <c r="E18" s="981"/>
      <c r="F18" s="981"/>
      <c r="G18" s="982"/>
      <c r="H18" s="980"/>
      <c r="I18" s="981"/>
      <c r="J18" s="981"/>
      <c r="K18" s="981"/>
      <c r="L18" s="982"/>
    </row>
    <row r="19" spans="2:12" x14ac:dyDescent="0.25">
      <c r="B19" s="980"/>
      <c r="C19" s="981"/>
      <c r="D19" s="981"/>
      <c r="E19" s="981"/>
      <c r="F19" s="981"/>
      <c r="G19" s="982"/>
      <c r="H19" s="980"/>
      <c r="I19" s="981"/>
      <c r="J19" s="981"/>
      <c r="K19" s="981"/>
      <c r="L19" s="982"/>
    </row>
    <row r="20" spans="2:12" x14ac:dyDescent="0.25">
      <c r="B20" s="980"/>
      <c r="C20" s="981"/>
      <c r="D20" s="981"/>
      <c r="E20" s="981"/>
      <c r="F20" s="981"/>
      <c r="G20" s="982"/>
      <c r="H20" s="980"/>
      <c r="I20" s="981"/>
      <c r="J20" s="981"/>
      <c r="K20" s="981"/>
      <c r="L20" s="982"/>
    </row>
    <row r="21" spans="2:12" ht="15" customHeight="1" x14ac:dyDescent="0.25">
      <c r="B21" s="1111">
        <v>1</v>
      </c>
      <c r="C21" s="1112"/>
      <c r="D21" s="1112"/>
      <c r="E21" s="1112"/>
      <c r="F21" s="1112"/>
      <c r="G21" s="1113"/>
      <c r="H21" s="1111">
        <v>2</v>
      </c>
      <c r="I21" s="1112"/>
      <c r="J21" s="1112"/>
      <c r="K21" s="1112"/>
      <c r="L21" s="1113"/>
    </row>
    <row r="22" spans="2:12" ht="15.75" thickBot="1" x14ac:dyDescent="0.3">
      <c r="B22" s="1114"/>
      <c r="C22" s="1115"/>
      <c r="D22" s="1115"/>
      <c r="E22" s="1115"/>
      <c r="F22" s="1115"/>
      <c r="G22" s="1116"/>
      <c r="H22" s="1114"/>
      <c r="I22" s="1115"/>
      <c r="J22" s="1115"/>
      <c r="K22" s="1115"/>
      <c r="L22" s="1116"/>
    </row>
    <row r="23" spans="2:12" ht="13.5" hidden="1" customHeight="1" thickBot="1" x14ac:dyDescent="0.3">
      <c r="B23" s="1114"/>
      <c r="C23" s="1115"/>
      <c r="D23" s="1115"/>
      <c r="E23" s="1115"/>
      <c r="F23" s="1115"/>
      <c r="G23" s="1116"/>
      <c r="H23" s="1114"/>
      <c r="I23" s="1115"/>
      <c r="J23" s="1115"/>
      <c r="K23" s="1115"/>
      <c r="L23" s="1116"/>
    </row>
    <row r="24" spans="2:12" ht="82.5" customHeight="1" thickBot="1" x14ac:dyDescent="0.3">
      <c r="B24" s="1117" t="s">
        <v>1230</v>
      </c>
      <c r="C24" s="1109"/>
      <c r="D24" s="1109"/>
      <c r="E24" s="1109"/>
      <c r="F24" s="1109"/>
      <c r="G24" s="1109"/>
      <c r="H24" s="1109"/>
      <c r="I24" s="1109"/>
      <c r="J24" s="1109"/>
      <c r="K24" s="1109"/>
      <c r="L24" s="1110"/>
    </row>
    <row r="25" spans="2:12" ht="14.25" customHeight="1" x14ac:dyDescent="0.25">
      <c r="B25" s="995" t="s">
        <v>539</v>
      </c>
      <c r="C25" s="996"/>
      <c r="D25" s="996"/>
      <c r="E25" s="996"/>
      <c r="F25" s="996"/>
      <c r="G25" s="997"/>
      <c r="H25" s="995" t="s">
        <v>540</v>
      </c>
      <c r="I25" s="996"/>
      <c r="J25" s="996"/>
      <c r="K25" s="996"/>
      <c r="L25" s="997"/>
    </row>
    <row r="26" spans="2:12" ht="13.5" customHeight="1" x14ac:dyDescent="0.25">
      <c r="B26" s="980"/>
      <c r="C26" s="981"/>
      <c r="D26" s="981"/>
      <c r="E26" s="981"/>
      <c r="F26" s="981"/>
      <c r="G26" s="982"/>
      <c r="H26" s="980"/>
      <c r="I26" s="981"/>
      <c r="J26" s="981"/>
      <c r="K26" s="981"/>
      <c r="L26" s="982"/>
    </row>
    <row r="27" spans="2:12" ht="13.5" customHeight="1" x14ac:dyDescent="0.25">
      <c r="B27" s="980"/>
      <c r="C27" s="981"/>
      <c r="D27" s="981"/>
      <c r="E27" s="981"/>
      <c r="F27" s="981"/>
      <c r="G27" s="982"/>
      <c r="H27" s="980"/>
      <c r="I27" s="981"/>
      <c r="J27" s="981"/>
      <c r="K27" s="981"/>
      <c r="L27" s="982"/>
    </row>
    <row r="28" spans="2:12" ht="12" customHeight="1" x14ac:dyDescent="0.25">
      <c r="B28" s="980"/>
      <c r="C28" s="981"/>
      <c r="D28" s="981"/>
      <c r="E28" s="981"/>
      <c r="F28" s="981"/>
      <c r="G28" s="982"/>
      <c r="H28" s="980"/>
      <c r="I28" s="981"/>
      <c r="J28" s="981"/>
      <c r="K28" s="981"/>
      <c r="L28" s="982"/>
    </row>
    <row r="29" spans="2:12" ht="12" customHeight="1" x14ac:dyDescent="0.25">
      <c r="B29" s="980"/>
      <c r="C29" s="981"/>
      <c r="D29" s="981"/>
      <c r="E29" s="981"/>
      <c r="F29" s="981"/>
      <c r="G29" s="982"/>
      <c r="H29" s="980"/>
      <c r="I29" s="981"/>
      <c r="J29" s="981"/>
      <c r="K29" s="981"/>
      <c r="L29" s="982"/>
    </row>
    <row r="30" spans="2:12" ht="12" customHeight="1" x14ac:dyDescent="0.25">
      <c r="B30" s="980"/>
      <c r="C30" s="981"/>
      <c r="D30" s="981"/>
      <c r="E30" s="981"/>
      <c r="F30" s="981"/>
      <c r="G30" s="982"/>
      <c r="H30" s="980"/>
      <c r="I30" s="981"/>
      <c r="J30" s="981"/>
      <c r="K30" s="981"/>
      <c r="L30" s="982"/>
    </row>
    <row r="31" spans="2:12" ht="14.25" customHeight="1" x14ac:dyDescent="0.25">
      <c r="B31" s="980"/>
      <c r="C31" s="981"/>
      <c r="D31" s="981"/>
      <c r="E31" s="981"/>
      <c r="F31" s="981"/>
      <c r="G31" s="982"/>
      <c r="H31" s="980"/>
      <c r="I31" s="981"/>
      <c r="J31" s="981"/>
      <c r="K31" s="981"/>
      <c r="L31" s="982"/>
    </row>
    <row r="32" spans="2:12" ht="16.5" customHeight="1" x14ac:dyDescent="0.25">
      <c r="B32" s="980"/>
      <c r="C32" s="981"/>
      <c r="D32" s="981"/>
      <c r="E32" s="981"/>
      <c r="F32" s="981"/>
      <c r="G32" s="982"/>
      <c r="H32" s="980"/>
      <c r="I32" s="981"/>
      <c r="J32" s="981"/>
      <c r="K32" s="981"/>
      <c r="L32" s="982"/>
    </row>
    <row r="33" spans="2:12" ht="12.75" customHeight="1" x14ac:dyDescent="0.25">
      <c r="B33" s="980"/>
      <c r="C33" s="981"/>
      <c r="D33" s="981"/>
      <c r="E33" s="981"/>
      <c r="F33" s="981"/>
      <c r="G33" s="982"/>
      <c r="H33" s="980"/>
      <c r="I33" s="981"/>
      <c r="J33" s="981"/>
      <c r="K33" s="981"/>
      <c r="L33" s="982"/>
    </row>
    <row r="34" spans="2:12" ht="12.75" customHeight="1" x14ac:dyDescent="0.25">
      <c r="B34" s="980"/>
      <c r="C34" s="981"/>
      <c r="D34" s="981"/>
      <c r="E34" s="981"/>
      <c r="F34" s="981"/>
      <c r="G34" s="982"/>
      <c r="H34" s="980"/>
      <c r="I34" s="981"/>
      <c r="J34" s="981"/>
      <c r="K34" s="981"/>
      <c r="L34" s="982"/>
    </row>
    <row r="35" spans="2:12" ht="13.5" customHeight="1" x14ac:dyDescent="0.25">
      <c r="B35" s="980"/>
      <c r="C35" s="981"/>
      <c r="D35" s="981"/>
      <c r="E35" s="981"/>
      <c r="F35" s="981"/>
      <c r="G35" s="982"/>
      <c r="H35" s="980"/>
      <c r="I35" s="981"/>
      <c r="J35" s="981"/>
      <c r="K35" s="981"/>
      <c r="L35" s="982"/>
    </row>
    <row r="36" spans="2:12" ht="12" customHeight="1" x14ac:dyDescent="0.25">
      <c r="B36" s="980"/>
      <c r="C36" s="981"/>
      <c r="D36" s="981"/>
      <c r="E36" s="981"/>
      <c r="F36" s="981"/>
      <c r="G36" s="982"/>
      <c r="H36" s="980"/>
      <c r="I36" s="981"/>
      <c r="J36" s="981"/>
      <c r="K36" s="981"/>
      <c r="L36" s="982"/>
    </row>
    <row r="37" spans="2:12" ht="11.25" customHeight="1" x14ac:dyDescent="0.25">
      <c r="B37" s="980"/>
      <c r="C37" s="981"/>
      <c r="D37" s="981"/>
      <c r="E37" s="981"/>
      <c r="F37" s="981"/>
      <c r="G37" s="982"/>
      <c r="H37" s="980"/>
      <c r="I37" s="981"/>
      <c r="J37" s="981"/>
      <c r="K37" s="981"/>
      <c r="L37" s="982"/>
    </row>
    <row r="38" spans="2:12" ht="18.75" customHeight="1" x14ac:dyDescent="0.25">
      <c r="B38" s="980"/>
      <c r="C38" s="981"/>
      <c r="D38" s="981"/>
      <c r="E38" s="981"/>
      <c r="F38" s="981"/>
      <c r="G38" s="982"/>
      <c r="H38" s="980"/>
      <c r="I38" s="981"/>
      <c r="J38" s="981"/>
      <c r="K38" s="981"/>
      <c r="L38" s="982"/>
    </row>
    <row r="39" spans="2:12" ht="15" customHeight="1" x14ac:dyDescent="0.25">
      <c r="B39" s="1111">
        <v>3</v>
      </c>
      <c r="C39" s="1112"/>
      <c r="D39" s="1112"/>
      <c r="E39" s="1112"/>
      <c r="F39" s="1112"/>
      <c r="G39" s="1113"/>
      <c r="H39" s="1111">
        <v>4</v>
      </c>
      <c r="I39" s="1112"/>
      <c r="J39" s="1112"/>
      <c r="K39" s="1112"/>
      <c r="L39" s="1113"/>
    </row>
    <row r="40" spans="2:12" ht="15.75" thickBot="1" x14ac:dyDescent="0.3">
      <c r="B40" s="1114"/>
      <c r="C40" s="1115"/>
      <c r="D40" s="1115"/>
      <c r="E40" s="1115"/>
      <c r="F40" s="1115"/>
      <c r="G40" s="1116"/>
      <c r="H40" s="1114"/>
      <c r="I40" s="1115"/>
      <c r="J40" s="1115"/>
      <c r="K40" s="1115"/>
      <c r="L40" s="1116"/>
    </row>
    <row r="41" spans="2:12" x14ac:dyDescent="0.25">
      <c r="B41" s="995" t="s">
        <v>539</v>
      </c>
      <c r="C41" s="996"/>
      <c r="D41" s="996"/>
      <c r="E41" s="996"/>
      <c r="F41" s="996"/>
      <c r="G41" s="997"/>
      <c r="H41" s="995" t="s">
        <v>540</v>
      </c>
      <c r="I41" s="996"/>
      <c r="J41" s="996"/>
      <c r="K41" s="996"/>
      <c r="L41" s="997"/>
    </row>
    <row r="42" spans="2:12" x14ac:dyDescent="0.25">
      <c r="B42" s="980"/>
      <c r="C42" s="981"/>
      <c r="D42" s="981"/>
      <c r="E42" s="981"/>
      <c r="F42" s="981"/>
      <c r="G42" s="982"/>
      <c r="H42" s="980"/>
      <c r="I42" s="981"/>
      <c r="J42" s="981"/>
      <c r="K42" s="981"/>
      <c r="L42" s="982"/>
    </row>
    <row r="43" spans="2:12" x14ac:dyDescent="0.25">
      <c r="B43" s="980"/>
      <c r="C43" s="981"/>
      <c r="D43" s="981"/>
      <c r="E43" s="981"/>
      <c r="F43" s="981"/>
      <c r="G43" s="982"/>
      <c r="H43" s="980"/>
      <c r="I43" s="981"/>
      <c r="J43" s="981"/>
      <c r="K43" s="981"/>
      <c r="L43" s="982"/>
    </row>
    <row r="44" spans="2:12" x14ac:dyDescent="0.25">
      <c r="B44" s="980"/>
      <c r="C44" s="981"/>
      <c r="D44" s="981"/>
      <c r="E44" s="981"/>
      <c r="F44" s="981"/>
      <c r="G44" s="982"/>
      <c r="H44" s="980"/>
      <c r="I44" s="981"/>
      <c r="J44" s="981"/>
      <c r="K44" s="981"/>
      <c r="L44" s="982"/>
    </row>
    <row r="45" spans="2:12" x14ac:dyDescent="0.25">
      <c r="B45" s="980"/>
      <c r="C45" s="981"/>
      <c r="D45" s="981"/>
      <c r="E45" s="981"/>
      <c r="F45" s="981"/>
      <c r="G45" s="982"/>
      <c r="H45" s="980"/>
      <c r="I45" s="981"/>
      <c r="J45" s="981"/>
      <c r="K45" s="981"/>
      <c r="L45" s="982"/>
    </row>
    <row r="46" spans="2:12" x14ac:dyDescent="0.25">
      <c r="B46" s="980"/>
      <c r="C46" s="981"/>
      <c r="D46" s="981"/>
      <c r="E46" s="981"/>
      <c r="F46" s="981"/>
      <c r="G46" s="982"/>
      <c r="H46" s="980"/>
      <c r="I46" s="981"/>
      <c r="J46" s="981"/>
      <c r="K46" s="981"/>
      <c r="L46" s="982"/>
    </row>
    <row r="47" spans="2:12" x14ac:dyDescent="0.25">
      <c r="B47" s="980"/>
      <c r="C47" s="981"/>
      <c r="D47" s="981"/>
      <c r="E47" s="981"/>
      <c r="F47" s="981"/>
      <c r="G47" s="982"/>
      <c r="H47" s="980"/>
      <c r="I47" s="981"/>
      <c r="J47" s="981"/>
      <c r="K47" s="981"/>
      <c r="L47" s="982"/>
    </row>
    <row r="48" spans="2:12" x14ac:dyDescent="0.25">
      <c r="B48" s="980"/>
      <c r="C48" s="981"/>
      <c r="D48" s="981"/>
      <c r="E48" s="981"/>
      <c r="F48" s="981"/>
      <c r="G48" s="982"/>
      <c r="H48" s="980"/>
      <c r="I48" s="981"/>
      <c r="J48" s="981"/>
      <c r="K48" s="981"/>
      <c r="L48" s="982"/>
    </row>
    <row r="49" spans="2:12" x14ac:dyDescent="0.25">
      <c r="B49" s="980"/>
      <c r="C49" s="981"/>
      <c r="D49" s="981"/>
      <c r="E49" s="981"/>
      <c r="F49" s="981"/>
      <c r="G49" s="982"/>
      <c r="H49" s="980"/>
      <c r="I49" s="981"/>
      <c r="J49" s="981"/>
      <c r="K49" s="981"/>
      <c r="L49" s="982"/>
    </row>
    <row r="50" spans="2:12" x14ac:dyDescent="0.25">
      <c r="B50" s="980"/>
      <c r="C50" s="981"/>
      <c r="D50" s="981"/>
      <c r="E50" s="981"/>
      <c r="F50" s="981"/>
      <c r="G50" s="982"/>
      <c r="H50" s="980"/>
      <c r="I50" s="981"/>
      <c r="J50" s="981"/>
      <c r="K50" s="981"/>
      <c r="L50" s="982"/>
    </row>
    <row r="51" spans="2:12" x14ac:dyDescent="0.25">
      <c r="B51" s="980"/>
      <c r="C51" s="981"/>
      <c r="D51" s="981"/>
      <c r="E51" s="981"/>
      <c r="F51" s="981"/>
      <c r="G51" s="982"/>
      <c r="H51" s="980"/>
      <c r="I51" s="981"/>
      <c r="J51" s="981"/>
      <c r="K51" s="981"/>
      <c r="L51" s="982"/>
    </row>
    <row r="52" spans="2:12" x14ac:dyDescent="0.25">
      <c r="B52" s="980"/>
      <c r="C52" s="981"/>
      <c r="D52" s="981"/>
      <c r="E52" s="981"/>
      <c r="F52" s="981"/>
      <c r="G52" s="982"/>
      <c r="H52" s="980"/>
      <c r="I52" s="981"/>
      <c r="J52" s="981"/>
      <c r="K52" s="981"/>
      <c r="L52" s="982"/>
    </row>
    <row r="53" spans="2:12" x14ac:dyDescent="0.25">
      <c r="B53" s="980"/>
      <c r="C53" s="981"/>
      <c r="D53" s="981"/>
      <c r="E53" s="981"/>
      <c r="F53" s="981"/>
      <c r="G53" s="982"/>
      <c r="H53" s="980"/>
      <c r="I53" s="981"/>
      <c r="J53" s="981"/>
      <c r="K53" s="981"/>
      <c r="L53" s="982"/>
    </row>
    <row r="54" spans="2:12" x14ac:dyDescent="0.25">
      <c r="B54" s="980"/>
      <c r="C54" s="981"/>
      <c r="D54" s="981"/>
      <c r="E54" s="981"/>
      <c r="F54" s="981"/>
      <c r="G54" s="982"/>
      <c r="H54" s="980"/>
      <c r="I54" s="981"/>
      <c r="J54" s="981"/>
      <c r="K54" s="981"/>
      <c r="L54" s="982"/>
    </row>
    <row r="55" spans="2:12" ht="17.25" customHeight="1" x14ac:dyDescent="0.25">
      <c r="B55" s="1111">
        <v>5</v>
      </c>
      <c r="C55" s="1112"/>
      <c r="D55" s="1112"/>
      <c r="E55" s="1112"/>
      <c r="F55" s="1112"/>
      <c r="G55" s="1113"/>
      <c r="H55" s="1111">
        <v>6</v>
      </c>
      <c r="I55" s="1112"/>
      <c r="J55" s="1112"/>
      <c r="K55" s="1112"/>
      <c r="L55" s="1113"/>
    </row>
    <row r="56" spans="2:12" ht="8.25" customHeight="1" thickBot="1" x14ac:dyDescent="0.3">
      <c r="B56" s="1114"/>
      <c r="C56" s="1115"/>
      <c r="D56" s="1115"/>
      <c r="E56" s="1115"/>
      <c r="F56" s="1115"/>
      <c r="G56" s="1116"/>
      <c r="H56" s="1114"/>
      <c r="I56" s="1115"/>
      <c r="J56" s="1115"/>
      <c r="K56" s="1115"/>
      <c r="L56" s="1116"/>
    </row>
    <row r="57" spans="2:12" ht="124.5" customHeight="1" thickBot="1" x14ac:dyDescent="0.3">
      <c r="B57" s="1144" t="s">
        <v>1231</v>
      </c>
      <c r="C57" s="1145"/>
      <c r="D57" s="1145"/>
      <c r="E57" s="1145"/>
      <c r="F57" s="1145"/>
      <c r="G57" s="1145"/>
      <c r="H57" s="1145"/>
      <c r="I57" s="1145"/>
      <c r="J57" s="1145"/>
      <c r="K57" s="1145"/>
      <c r="L57" s="1146"/>
    </row>
    <row r="58" spans="2:12" x14ac:dyDescent="0.25">
      <c r="B58" s="980"/>
      <c r="C58" s="981"/>
      <c r="D58" s="981"/>
      <c r="E58" s="981"/>
      <c r="F58" s="981"/>
      <c r="G58" s="982"/>
      <c r="H58" s="980"/>
      <c r="I58" s="981"/>
      <c r="J58" s="981"/>
      <c r="K58" s="981"/>
      <c r="L58" s="982"/>
    </row>
    <row r="59" spans="2:12" x14ac:dyDescent="0.25">
      <c r="B59" s="980"/>
      <c r="C59" s="981"/>
      <c r="D59" s="981"/>
      <c r="E59" s="981"/>
      <c r="F59" s="981"/>
      <c r="G59" s="982"/>
      <c r="H59" s="980"/>
      <c r="I59" s="981"/>
      <c r="J59" s="981"/>
      <c r="K59" s="981"/>
      <c r="L59" s="982"/>
    </row>
    <row r="60" spans="2:12" x14ac:dyDescent="0.25">
      <c r="B60" s="980"/>
      <c r="C60" s="981"/>
      <c r="D60" s="981"/>
      <c r="E60" s="981"/>
      <c r="F60" s="981"/>
      <c r="G60" s="982"/>
      <c r="H60" s="980"/>
      <c r="I60" s="981"/>
      <c r="J60" s="981"/>
      <c r="K60" s="981"/>
      <c r="L60" s="982"/>
    </row>
    <row r="61" spans="2:12" x14ac:dyDescent="0.25">
      <c r="B61" s="980"/>
      <c r="C61" s="981"/>
      <c r="D61" s="981"/>
      <c r="E61" s="981"/>
      <c r="F61" s="981"/>
      <c r="G61" s="982"/>
      <c r="H61" s="980"/>
      <c r="I61" s="981"/>
      <c r="J61" s="981"/>
      <c r="K61" s="981"/>
      <c r="L61" s="982"/>
    </row>
    <row r="62" spans="2:12" x14ac:dyDescent="0.25">
      <c r="B62" s="980"/>
      <c r="C62" s="981"/>
      <c r="D62" s="981"/>
      <c r="E62" s="981"/>
      <c r="F62" s="981"/>
      <c r="G62" s="982"/>
      <c r="H62" s="980"/>
      <c r="I62" s="981"/>
      <c r="J62" s="981"/>
      <c r="K62" s="981"/>
      <c r="L62" s="982"/>
    </row>
    <row r="63" spans="2:12" x14ac:dyDescent="0.25">
      <c r="B63" s="980"/>
      <c r="C63" s="981"/>
      <c r="D63" s="981"/>
      <c r="E63" s="981"/>
      <c r="F63" s="981"/>
      <c r="G63" s="982"/>
      <c r="H63" s="980"/>
      <c r="I63" s="981"/>
      <c r="J63" s="981"/>
      <c r="K63" s="981"/>
      <c r="L63" s="982"/>
    </row>
    <row r="64" spans="2:12" x14ac:dyDescent="0.25">
      <c r="B64" s="980"/>
      <c r="C64" s="981"/>
      <c r="D64" s="981"/>
      <c r="E64" s="981"/>
      <c r="F64" s="981"/>
      <c r="G64" s="982"/>
      <c r="H64" s="980"/>
      <c r="I64" s="981"/>
      <c r="J64" s="981"/>
      <c r="K64" s="981"/>
      <c r="L64" s="982"/>
    </row>
    <row r="65" spans="2:12" x14ac:dyDescent="0.25">
      <c r="B65" s="980"/>
      <c r="C65" s="981"/>
      <c r="D65" s="981"/>
      <c r="E65" s="981"/>
      <c r="F65" s="981"/>
      <c r="G65" s="982"/>
      <c r="H65" s="980"/>
      <c r="I65" s="981"/>
      <c r="J65" s="981"/>
      <c r="K65" s="981"/>
      <c r="L65" s="982"/>
    </row>
    <row r="66" spans="2:12" x14ac:dyDescent="0.25">
      <c r="B66" s="980"/>
      <c r="C66" s="981"/>
      <c r="D66" s="981"/>
      <c r="E66" s="981"/>
      <c r="F66" s="981"/>
      <c r="G66" s="982"/>
      <c r="H66" s="980"/>
      <c r="I66" s="981"/>
      <c r="J66" s="981"/>
      <c r="K66" s="981"/>
      <c r="L66" s="982"/>
    </row>
    <row r="67" spans="2:12" x14ac:dyDescent="0.25">
      <c r="B67" s="980"/>
      <c r="C67" s="981"/>
      <c r="D67" s="981"/>
      <c r="E67" s="981"/>
      <c r="F67" s="981"/>
      <c r="G67" s="982"/>
      <c r="H67" s="980"/>
      <c r="I67" s="981"/>
      <c r="J67" s="981"/>
      <c r="K67" s="981"/>
      <c r="L67" s="982"/>
    </row>
    <row r="68" spans="2:12" x14ac:dyDescent="0.25">
      <c r="B68" s="980"/>
      <c r="C68" s="981"/>
      <c r="D68" s="981"/>
      <c r="E68" s="981"/>
      <c r="F68" s="981"/>
      <c r="G68" s="982"/>
      <c r="H68" s="980"/>
      <c r="I68" s="981"/>
      <c r="J68" s="981"/>
      <c r="K68" s="981"/>
      <c r="L68" s="982"/>
    </row>
    <row r="69" spans="2:12" x14ac:dyDescent="0.25">
      <c r="B69" s="980"/>
      <c r="C69" s="981"/>
      <c r="D69" s="981"/>
      <c r="E69" s="981"/>
      <c r="F69" s="981"/>
      <c r="G69" s="982"/>
      <c r="H69" s="980"/>
      <c r="I69" s="981"/>
      <c r="J69" s="981"/>
      <c r="K69" s="981"/>
      <c r="L69" s="982"/>
    </row>
    <row r="70" spans="2:12" x14ac:dyDescent="0.25">
      <c r="B70" s="980"/>
      <c r="C70" s="981"/>
      <c r="D70" s="981"/>
      <c r="E70" s="981"/>
      <c r="F70" s="981"/>
      <c r="G70" s="982"/>
      <c r="H70" s="980"/>
      <c r="I70" s="981"/>
      <c r="J70" s="981"/>
      <c r="K70" s="981"/>
      <c r="L70" s="982"/>
    </row>
    <row r="71" spans="2:12" ht="15" customHeight="1" x14ac:dyDescent="0.25">
      <c r="B71" s="1111">
        <v>7</v>
      </c>
      <c r="C71" s="1112"/>
      <c r="D71" s="1112"/>
      <c r="E71" s="1112"/>
      <c r="F71" s="1112"/>
      <c r="G71" s="1113"/>
      <c r="H71" s="1111">
        <v>8</v>
      </c>
      <c r="I71" s="1112"/>
      <c r="J71" s="1112"/>
      <c r="K71" s="1112"/>
      <c r="L71" s="1113"/>
    </row>
    <row r="72" spans="2:12" ht="15.75" thickBot="1" x14ac:dyDescent="0.3">
      <c r="B72" s="1114"/>
      <c r="C72" s="1115"/>
      <c r="D72" s="1115"/>
      <c r="E72" s="1115"/>
      <c r="F72" s="1115"/>
      <c r="G72" s="1116"/>
      <c r="H72" s="1114"/>
      <c r="I72" s="1115"/>
      <c r="J72" s="1115"/>
      <c r="K72" s="1115"/>
      <c r="L72" s="1116"/>
    </row>
    <row r="73" spans="2:12" ht="15" hidden="1" customHeight="1" x14ac:dyDescent="0.25">
      <c r="B73" s="1141"/>
      <c r="C73" s="1142"/>
      <c r="D73" s="1142"/>
      <c r="E73" s="1142"/>
      <c r="F73" s="1142"/>
      <c r="G73" s="1142"/>
      <c r="H73" s="1142"/>
      <c r="I73" s="1142"/>
      <c r="J73" s="1142"/>
      <c r="K73" s="1142"/>
      <c r="L73" s="1143"/>
    </row>
    <row r="74" spans="2:12" ht="15" hidden="1" customHeight="1" x14ac:dyDescent="0.25">
      <c r="B74" s="1141"/>
      <c r="C74" s="1142"/>
      <c r="D74" s="1142"/>
      <c r="E74" s="1142"/>
      <c r="F74" s="1142"/>
      <c r="G74" s="1142"/>
      <c r="H74" s="1142"/>
      <c r="I74" s="1142"/>
      <c r="J74" s="1142"/>
      <c r="K74" s="1142"/>
      <c r="L74" s="1143"/>
    </row>
    <row r="75" spans="2:12" ht="15" hidden="1" customHeight="1" x14ac:dyDescent="0.25">
      <c r="B75" s="1141"/>
      <c r="C75" s="1142"/>
      <c r="D75" s="1142"/>
      <c r="E75" s="1142"/>
      <c r="F75" s="1142"/>
      <c r="G75" s="1142"/>
      <c r="H75" s="1142"/>
      <c r="I75" s="1142"/>
      <c r="J75" s="1142"/>
      <c r="K75" s="1142"/>
      <c r="L75" s="1143"/>
    </row>
    <row r="76" spans="2:12" ht="15" hidden="1" customHeight="1" x14ac:dyDescent="0.25">
      <c r="B76" s="1141"/>
      <c r="C76" s="1142"/>
      <c r="D76" s="1142"/>
      <c r="E76" s="1142"/>
      <c r="F76" s="1142"/>
      <c r="G76" s="1142"/>
      <c r="H76" s="1142"/>
      <c r="I76" s="1142"/>
      <c r="J76" s="1142"/>
      <c r="K76" s="1142"/>
      <c r="L76" s="1143"/>
    </row>
    <row r="77" spans="2:12" ht="7.5" hidden="1" customHeight="1" x14ac:dyDescent="0.25">
      <c r="B77" s="1141"/>
      <c r="C77" s="1142"/>
      <c r="D77" s="1142"/>
      <c r="E77" s="1142"/>
      <c r="F77" s="1142"/>
      <c r="G77" s="1142"/>
      <c r="H77" s="1142"/>
      <c r="I77" s="1142"/>
      <c r="J77" s="1142"/>
      <c r="K77" s="1142"/>
      <c r="L77" s="1143"/>
    </row>
    <row r="78" spans="2:12" ht="15" hidden="1" customHeight="1" x14ac:dyDescent="0.25">
      <c r="B78" s="1141"/>
      <c r="C78" s="1142"/>
      <c r="D78" s="1142"/>
      <c r="E78" s="1142"/>
      <c r="F78" s="1142"/>
      <c r="G78" s="1142"/>
      <c r="H78" s="1142"/>
      <c r="I78" s="1142"/>
      <c r="J78" s="1142"/>
      <c r="K78" s="1142"/>
      <c r="L78" s="1143"/>
    </row>
    <row r="79" spans="2:12" ht="15" hidden="1" customHeight="1" x14ac:dyDescent="0.25">
      <c r="B79" s="1141"/>
      <c r="C79" s="1142"/>
      <c r="D79" s="1142"/>
      <c r="E79" s="1142"/>
      <c r="F79" s="1142"/>
      <c r="G79" s="1142"/>
      <c r="H79" s="1142"/>
      <c r="I79" s="1142"/>
      <c r="J79" s="1142"/>
      <c r="K79" s="1142"/>
      <c r="L79" s="1143"/>
    </row>
    <row r="80" spans="2:12" ht="15" hidden="1" customHeight="1" x14ac:dyDescent="0.25">
      <c r="B80" s="1141"/>
      <c r="C80" s="1142"/>
      <c r="D80" s="1142"/>
      <c r="E80" s="1142"/>
      <c r="F80" s="1142"/>
      <c r="G80" s="1142"/>
      <c r="H80" s="1142"/>
      <c r="I80" s="1142"/>
      <c r="J80" s="1142"/>
      <c r="K80" s="1142"/>
      <c r="L80" s="1143"/>
    </row>
    <row r="81" spans="2:12" ht="15" hidden="1" customHeight="1" x14ac:dyDescent="0.25">
      <c r="B81" s="1141"/>
      <c r="C81" s="1142"/>
      <c r="D81" s="1142"/>
      <c r="E81" s="1142"/>
      <c r="F81" s="1142"/>
      <c r="G81" s="1142"/>
      <c r="H81" s="1142"/>
      <c r="I81" s="1142"/>
      <c r="J81" s="1142"/>
      <c r="K81" s="1142"/>
      <c r="L81" s="1143"/>
    </row>
    <row r="82" spans="2:12" ht="15" hidden="1" customHeight="1" x14ac:dyDescent="0.25">
      <c r="B82" s="1141"/>
      <c r="C82" s="1142"/>
      <c r="D82" s="1142"/>
      <c r="E82" s="1142"/>
      <c r="F82" s="1142"/>
      <c r="G82" s="1142"/>
      <c r="H82" s="1142"/>
      <c r="I82" s="1142"/>
      <c r="J82" s="1142"/>
      <c r="K82" s="1142"/>
      <c r="L82" s="1143"/>
    </row>
    <row r="83" spans="2:12" ht="15" hidden="1" customHeight="1" x14ac:dyDescent="0.25">
      <c r="B83" s="1141"/>
      <c r="C83" s="1142"/>
      <c r="D83" s="1142"/>
      <c r="E83" s="1142"/>
      <c r="F83" s="1142"/>
      <c r="G83" s="1142"/>
      <c r="H83" s="1142"/>
      <c r="I83" s="1142"/>
      <c r="J83" s="1142"/>
      <c r="K83" s="1142"/>
      <c r="L83" s="1143"/>
    </row>
    <row r="84" spans="2:12" ht="26.25" customHeight="1" x14ac:dyDescent="0.25">
      <c r="B84" s="995" t="s">
        <v>539</v>
      </c>
      <c r="C84" s="996"/>
      <c r="D84" s="996"/>
      <c r="E84" s="996"/>
      <c r="F84" s="996"/>
      <c r="G84" s="997"/>
      <c r="H84" s="995"/>
      <c r="I84" s="996"/>
      <c r="J84" s="996"/>
      <c r="K84" s="996"/>
      <c r="L84" s="997"/>
    </row>
    <row r="85" spans="2:12" ht="26.25" customHeight="1" x14ac:dyDescent="0.25">
      <c r="B85" s="980"/>
      <c r="C85" s="981"/>
      <c r="D85" s="981"/>
      <c r="E85" s="981"/>
      <c r="F85" s="981"/>
      <c r="G85" s="982"/>
      <c r="H85" s="980"/>
      <c r="I85" s="981"/>
      <c r="J85" s="981"/>
      <c r="K85" s="981"/>
      <c r="L85" s="982"/>
    </row>
    <row r="86" spans="2:12" ht="26.25" customHeight="1" x14ac:dyDescent="0.25">
      <c r="B86" s="980"/>
      <c r="C86" s="981"/>
      <c r="D86" s="981"/>
      <c r="E86" s="981"/>
      <c r="F86" s="981"/>
      <c r="G86" s="982"/>
      <c r="H86" s="980"/>
      <c r="I86" s="981"/>
      <c r="J86" s="981"/>
      <c r="K86" s="981"/>
      <c r="L86" s="982"/>
    </row>
    <row r="87" spans="2:12" ht="26.25" customHeight="1" x14ac:dyDescent="0.25">
      <c r="B87" s="980"/>
      <c r="C87" s="981"/>
      <c r="D87" s="981"/>
      <c r="E87" s="981"/>
      <c r="F87" s="981"/>
      <c r="G87" s="982"/>
      <c r="H87" s="980"/>
      <c r="I87" s="981"/>
      <c r="J87" s="981"/>
      <c r="K87" s="981"/>
      <c r="L87" s="982"/>
    </row>
    <row r="88" spans="2:12" ht="26.25" customHeight="1" x14ac:dyDescent="0.25">
      <c r="B88" s="980"/>
      <c r="C88" s="981"/>
      <c r="D88" s="981"/>
      <c r="E88" s="981"/>
      <c r="F88" s="981"/>
      <c r="G88" s="982"/>
      <c r="H88" s="980"/>
      <c r="I88" s="981"/>
      <c r="J88" s="981"/>
      <c r="K88" s="981"/>
      <c r="L88" s="982"/>
    </row>
    <row r="89" spans="2:12" ht="26.25" customHeight="1" x14ac:dyDescent="0.25">
      <c r="B89" s="980"/>
      <c r="C89" s="981"/>
      <c r="D89" s="981"/>
      <c r="E89" s="981"/>
      <c r="F89" s="981"/>
      <c r="G89" s="982"/>
      <c r="H89" s="980"/>
      <c r="I89" s="981"/>
      <c r="J89" s="981"/>
      <c r="K89" s="981"/>
      <c r="L89" s="982"/>
    </row>
    <row r="90" spans="2:12" ht="26.25" customHeight="1" x14ac:dyDescent="0.25">
      <c r="B90" s="980"/>
      <c r="C90" s="981"/>
      <c r="D90" s="981"/>
      <c r="E90" s="981"/>
      <c r="F90" s="981"/>
      <c r="G90" s="982"/>
      <c r="H90" s="980"/>
      <c r="I90" s="981"/>
      <c r="J90" s="981"/>
      <c r="K90" s="981"/>
      <c r="L90" s="982"/>
    </row>
    <row r="91" spans="2:12" ht="26.25" customHeight="1" x14ac:dyDescent="0.25">
      <c r="B91" s="980"/>
      <c r="C91" s="981"/>
      <c r="D91" s="981"/>
      <c r="E91" s="981"/>
      <c r="F91" s="981"/>
      <c r="G91" s="982"/>
      <c r="H91" s="980"/>
      <c r="I91" s="981"/>
      <c r="J91" s="981"/>
      <c r="K91" s="981"/>
      <c r="L91" s="982"/>
    </row>
    <row r="92" spans="2:12" ht="15" customHeight="1" x14ac:dyDescent="0.25">
      <c r="B92" s="1111">
        <v>9</v>
      </c>
      <c r="C92" s="1112"/>
      <c r="D92" s="1112"/>
      <c r="E92" s="1112"/>
      <c r="F92" s="1112"/>
      <c r="G92" s="1113"/>
      <c r="H92" s="1111"/>
      <c r="I92" s="1112"/>
      <c r="J92" s="1112"/>
      <c r="K92" s="1112"/>
      <c r="L92" s="1113"/>
    </row>
    <row r="93" spans="2:12" ht="15.75" thickBot="1" x14ac:dyDescent="0.3">
      <c r="B93" s="1114"/>
      <c r="C93" s="1115"/>
      <c r="D93" s="1115"/>
      <c r="E93" s="1115"/>
      <c r="F93" s="1115"/>
      <c r="G93" s="1116"/>
      <c r="H93" s="1114"/>
      <c r="I93" s="1115"/>
      <c r="J93" s="1115"/>
      <c r="K93" s="1115"/>
      <c r="L93" s="1116"/>
    </row>
    <row r="94" spans="2:12" ht="162.75" customHeight="1" thickBot="1" x14ac:dyDescent="0.3">
      <c r="B94" s="1117" t="s">
        <v>1232</v>
      </c>
      <c r="C94" s="1109"/>
      <c r="D94" s="1109"/>
      <c r="E94" s="1109"/>
      <c r="F94" s="1109"/>
      <c r="G94" s="1109"/>
      <c r="H94" s="1109"/>
      <c r="I94" s="1109"/>
      <c r="J94" s="1109"/>
      <c r="K94" s="1109"/>
      <c r="L94" s="1110"/>
    </row>
  </sheetData>
  <mergeCells count="37">
    <mergeCell ref="B1:L2"/>
    <mergeCell ref="B3:E3"/>
    <mergeCell ref="G3:I3"/>
    <mergeCell ref="J3:L3"/>
    <mergeCell ref="B4:G4"/>
    <mergeCell ref="H4:I4"/>
    <mergeCell ref="K4:L4"/>
    <mergeCell ref="B25:G38"/>
    <mergeCell ref="H25:L38"/>
    <mergeCell ref="B5:G5"/>
    <mergeCell ref="H5:I5"/>
    <mergeCell ref="K5:L5"/>
    <mergeCell ref="B6:L6"/>
    <mergeCell ref="B7:G20"/>
    <mergeCell ref="H7:L20"/>
    <mergeCell ref="B21:G22"/>
    <mergeCell ref="H21:L22"/>
    <mergeCell ref="B23:G23"/>
    <mergeCell ref="H23:L23"/>
    <mergeCell ref="B24:L24"/>
    <mergeCell ref="B73:L83"/>
    <mergeCell ref="B39:G40"/>
    <mergeCell ref="H39:L40"/>
    <mergeCell ref="B41:G54"/>
    <mergeCell ref="H41:L54"/>
    <mergeCell ref="B55:G56"/>
    <mergeCell ref="H55:L56"/>
    <mergeCell ref="B57:L57"/>
    <mergeCell ref="B58:G70"/>
    <mergeCell ref="H58:L70"/>
    <mergeCell ref="B71:G72"/>
    <mergeCell ref="H71:L72"/>
    <mergeCell ref="B84:G91"/>
    <mergeCell ref="H84:L91"/>
    <mergeCell ref="B92:G93"/>
    <mergeCell ref="H92:L93"/>
    <mergeCell ref="B94:L9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1:P27"/>
  <sheetViews>
    <sheetView view="pageBreakPreview" zoomScale="85" zoomScaleNormal="100" zoomScaleSheetLayoutView="85" zoomScalePageLayoutView="110" workbookViewId="0">
      <selection activeCell="S16" sqref="S16"/>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x14ac:dyDescent="0.25">
      <c r="B3" s="966" t="s">
        <v>366</v>
      </c>
      <c r="C3" s="967"/>
      <c r="D3" s="967"/>
      <c r="E3" s="968"/>
      <c r="F3" s="151">
        <v>44090</v>
      </c>
      <c r="G3" s="966" t="s">
        <v>367</v>
      </c>
      <c r="H3" s="967"/>
      <c r="I3" s="968"/>
      <c r="J3" s="1035">
        <v>44096</v>
      </c>
      <c r="K3" s="967"/>
      <c r="L3" s="968"/>
    </row>
    <row r="4" spans="2:12" ht="24.95" customHeight="1" x14ac:dyDescent="0.25">
      <c r="B4" s="1128" t="s">
        <v>326</v>
      </c>
      <c r="C4" s="973"/>
      <c r="D4" s="973"/>
      <c r="E4" s="973"/>
      <c r="F4" s="973"/>
      <c r="G4" s="974"/>
      <c r="H4" s="1129" t="s">
        <v>581</v>
      </c>
      <c r="I4" s="1130"/>
      <c r="J4" s="189" t="s">
        <v>2</v>
      </c>
      <c r="K4" s="978" t="s">
        <v>0</v>
      </c>
      <c r="L4" s="979"/>
    </row>
    <row r="5" spans="2:12" ht="24.95" customHeight="1" x14ac:dyDescent="0.25">
      <c r="B5" s="1124"/>
      <c r="C5" s="976"/>
      <c r="D5" s="976"/>
      <c r="E5" s="976"/>
      <c r="F5" s="976"/>
      <c r="G5" s="977"/>
      <c r="H5" s="1125" t="s">
        <v>582</v>
      </c>
      <c r="I5" s="1126"/>
      <c r="J5" s="189">
        <v>2</v>
      </c>
      <c r="K5" s="978" t="s">
        <v>368</v>
      </c>
      <c r="L5" s="979"/>
    </row>
    <row r="6" spans="2:12" ht="24.95" customHeight="1" thickBot="1" x14ac:dyDescent="0.3">
      <c r="B6" s="973" t="s">
        <v>1244</v>
      </c>
      <c r="C6" s="973"/>
      <c r="D6" s="973"/>
      <c r="E6" s="973"/>
      <c r="F6" s="973"/>
      <c r="G6" s="973"/>
      <c r="H6" s="973"/>
      <c r="I6" s="973"/>
      <c r="J6" s="973"/>
      <c r="K6" s="973"/>
      <c r="L6" s="1127"/>
    </row>
    <row r="7" spans="2:12" ht="14.25" customHeight="1" x14ac:dyDescent="0.25">
      <c r="B7" s="995" t="s">
        <v>539</v>
      </c>
      <c r="C7" s="996"/>
      <c r="D7" s="996"/>
      <c r="E7" s="996"/>
      <c r="F7" s="996"/>
      <c r="G7" s="997"/>
      <c r="H7" s="995" t="s">
        <v>540</v>
      </c>
      <c r="I7" s="996"/>
      <c r="J7" s="996"/>
      <c r="K7" s="996"/>
      <c r="L7" s="997"/>
    </row>
    <row r="8" spans="2:12" ht="103.5" customHeight="1"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ht="15" customHeight="1" x14ac:dyDescent="0.25">
      <c r="B15" s="1111">
        <v>1</v>
      </c>
      <c r="C15" s="1112"/>
      <c r="D15" s="1112"/>
      <c r="E15" s="1112"/>
      <c r="F15" s="1112"/>
      <c r="G15" s="1113"/>
      <c r="H15" s="1111">
        <v>2</v>
      </c>
      <c r="I15" s="1112"/>
      <c r="J15" s="1112"/>
      <c r="K15" s="1112"/>
      <c r="L15" s="1113"/>
    </row>
    <row r="16" spans="2:12" ht="15.75" thickBot="1" x14ac:dyDescent="0.3">
      <c r="B16" s="1114"/>
      <c r="C16" s="1115"/>
      <c r="D16" s="1115"/>
      <c r="E16" s="1115"/>
      <c r="F16" s="1115"/>
      <c r="G16" s="1116"/>
      <c r="H16" s="1114"/>
      <c r="I16" s="1115"/>
      <c r="J16" s="1115"/>
      <c r="K16" s="1115"/>
      <c r="L16" s="1116"/>
    </row>
    <row r="17" spans="2:16" ht="14.25" customHeight="1" x14ac:dyDescent="0.25">
      <c r="B17" s="995" t="s">
        <v>539</v>
      </c>
      <c r="C17" s="996"/>
      <c r="D17" s="996"/>
      <c r="E17" s="996"/>
      <c r="F17" s="996"/>
      <c r="G17" s="997"/>
      <c r="H17" s="995" t="s">
        <v>540</v>
      </c>
      <c r="I17" s="996"/>
      <c r="J17" s="996"/>
      <c r="K17" s="996"/>
      <c r="L17" s="997"/>
    </row>
    <row r="18" spans="2:16" ht="103.5" customHeight="1" x14ac:dyDescent="0.25">
      <c r="B18" s="980"/>
      <c r="C18" s="981"/>
      <c r="D18" s="981"/>
      <c r="E18" s="981"/>
      <c r="F18" s="981"/>
      <c r="G18" s="982"/>
      <c r="H18" s="980"/>
      <c r="I18" s="981"/>
      <c r="J18" s="981"/>
      <c r="K18" s="981"/>
      <c r="L18" s="982"/>
    </row>
    <row r="19" spans="2:16" x14ac:dyDescent="0.25">
      <c r="B19" s="980"/>
      <c r="C19" s="981"/>
      <c r="D19" s="981"/>
      <c r="E19" s="981"/>
      <c r="F19" s="981"/>
      <c r="G19" s="982"/>
      <c r="H19" s="980"/>
      <c r="I19" s="981"/>
      <c r="J19" s="981"/>
      <c r="K19" s="981"/>
      <c r="L19" s="982"/>
    </row>
    <row r="20" spans="2:16" x14ac:dyDescent="0.25">
      <c r="B20" s="980"/>
      <c r="C20" s="981"/>
      <c r="D20" s="981"/>
      <c r="E20" s="981"/>
      <c r="F20" s="981"/>
      <c r="G20" s="982"/>
      <c r="H20" s="980"/>
      <c r="I20" s="981"/>
      <c r="J20" s="981"/>
      <c r="K20" s="981"/>
      <c r="L20" s="982"/>
    </row>
    <row r="21" spans="2:16" x14ac:dyDescent="0.25">
      <c r="B21" s="980"/>
      <c r="C21" s="981"/>
      <c r="D21" s="981"/>
      <c r="E21" s="981"/>
      <c r="F21" s="981"/>
      <c r="G21" s="982"/>
      <c r="H21" s="980"/>
      <c r="I21" s="981"/>
      <c r="J21" s="981"/>
      <c r="K21" s="981"/>
      <c r="L21" s="982"/>
    </row>
    <row r="22" spans="2:16" x14ac:dyDescent="0.25">
      <c r="B22" s="980"/>
      <c r="C22" s="981"/>
      <c r="D22" s="981"/>
      <c r="E22" s="981"/>
      <c r="F22" s="981"/>
      <c r="G22" s="982"/>
      <c r="H22" s="980"/>
      <c r="I22" s="981"/>
      <c r="J22" s="981"/>
      <c r="K22" s="981"/>
      <c r="L22" s="982"/>
    </row>
    <row r="23" spans="2:16" x14ac:dyDescent="0.25">
      <c r="B23" s="980"/>
      <c r="C23" s="981"/>
      <c r="D23" s="981"/>
      <c r="E23" s="981"/>
      <c r="F23" s="981"/>
      <c r="G23" s="982"/>
      <c r="H23" s="980"/>
      <c r="I23" s="981"/>
      <c r="J23" s="981"/>
      <c r="K23" s="981"/>
      <c r="L23" s="982"/>
    </row>
    <row r="24" spans="2:16" x14ac:dyDescent="0.25">
      <c r="B24" s="980"/>
      <c r="C24" s="981"/>
      <c r="D24" s="981"/>
      <c r="E24" s="981"/>
      <c r="F24" s="981"/>
      <c r="G24" s="982"/>
      <c r="H24" s="980"/>
      <c r="I24" s="981"/>
      <c r="J24" s="981"/>
      <c r="K24" s="981"/>
      <c r="L24" s="982"/>
    </row>
    <row r="25" spans="2:16" ht="15" customHeight="1" x14ac:dyDescent="0.25">
      <c r="B25" s="1111">
        <v>3</v>
      </c>
      <c r="C25" s="1112"/>
      <c r="D25" s="1112"/>
      <c r="E25" s="1112"/>
      <c r="F25" s="1112"/>
      <c r="G25" s="1113"/>
      <c r="H25" s="1111">
        <v>4</v>
      </c>
      <c r="I25" s="1112"/>
      <c r="J25" s="1112"/>
      <c r="K25" s="1112"/>
      <c r="L25" s="1113"/>
    </row>
    <row r="26" spans="2:16" ht="15.75" thickBot="1" x14ac:dyDescent="0.3">
      <c r="B26" s="1114"/>
      <c r="C26" s="1115"/>
      <c r="D26" s="1115"/>
      <c r="E26" s="1115"/>
      <c r="F26" s="1115"/>
      <c r="G26" s="1116"/>
      <c r="H26" s="1114"/>
      <c r="I26" s="1115"/>
      <c r="J26" s="1115"/>
      <c r="K26" s="1115"/>
      <c r="L26" s="1116"/>
    </row>
    <row r="27" spans="2:16" ht="69.75" customHeight="1" x14ac:dyDescent="0.3">
      <c r="B27" s="1147" t="s">
        <v>1245</v>
      </c>
      <c r="C27" s="1147"/>
      <c r="D27" s="1147"/>
      <c r="E27" s="1147"/>
      <c r="F27" s="1147"/>
      <c r="G27" s="1147"/>
      <c r="H27" s="1147"/>
      <c r="I27" s="1147"/>
      <c r="J27" s="1147"/>
      <c r="K27" s="1147"/>
      <c r="L27" s="1147"/>
      <c r="P27" s="258"/>
    </row>
  </sheetData>
  <mergeCells count="20">
    <mergeCell ref="B1:L2"/>
    <mergeCell ref="B3:E3"/>
    <mergeCell ref="G3:I3"/>
    <mergeCell ref="J3:L3"/>
    <mergeCell ref="B4:G4"/>
    <mergeCell ref="H4:I4"/>
    <mergeCell ref="K4:L4"/>
    <mergeCell ref="B5:G5"/>
    <mergeCell ref="H5:I5"/>
    <mergeCell ref="K5:L5"/>
    <mergeCell ref="B6:L6"/>
    <mergeCell ref="B7:G14"/>
    <mergeCell ref="H7:L14"/>
    <mergeCell ref="B27:L27"/>
    <mergeCell ref="B15:G16"/>
    <mergeCell ref="H15:L16"/>
    <mergeCell ref="B17:G24"/>
    <mergeCell ref="H17:L24"/>
    <mergeCell ref="B25:G26"/>
    <mergeCell ref="H25:L26"/>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B1:L126"/>
  <sheetViews>
    <sheetView view="pageBreakPreview" topLeftCell="A2" zoomScaleNormal="100" zoomScaleSheetLayoutView="100" zoomScalePageLayoutView="110" workbookViewId="0">
      <selection activeCell="P20" sqref="P20"/>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7" style="126" customWidth="1"/>
    <col min="14" max="16384" width="11.42578125" style="126"/>
  </cols>
  <sheetData>
    <row r="1" spans="2:12" ht="27.75" customHeight="1" x14ac:dyDescent="0.25">
      <c r="B1" s="960" t="s">
        <v>327</v>
      </c>
      <c r="C1" s="961"/>
      <c r="D1" s="961"/>
      <c r="E1" s="961"/>
      <c r="F1" s="961"/>
      <c r="G1" s="961"/>
      <c r="H1" s="961"/>
      <c r="I1" s="961"/>
      <c r="J1" s="961"/>
      <c r="K1" s="961"/>
      <c r="L1" s="962"/>
    </row>
    <row r="2" spans="2:12" ht="11.25" customHeight="1" x14ac:dyDescent="0.25">
      <c r="B2" s="963"/>
      <c r="C2" s="964"/>
      <c r="D2" s="964"/>
      <c r="E2" s="964"/>
      <c r="F2" s="964"/>
      <c r="G2" s="964"/>
      <c r="H2" s="964"/>
      <c r="I2" s="964"/>
      <c r="J2" s="964"/>
      <c r="K2" s="964"/>
      <c r="L2" s="965"/>
    </row>
    <row r="3" spans="2:12" ht="24.95" customHeight="1" x14ac:dyDescent="0.25">
      <c r="B3" s="966" t="s">
        <v>366</v>
      </c>
      <c r="C3" s="967"/>
      <c r="D3" s="967"/>
      <c r="E3" s="968"/>
      <c r="F3" s="151">
        <v>44090</v>
      </c>
      <c r="G3" s="966" t="s">
        <v>367</v>
      </c>
      <c r="H3" s="967"/>
      <c r="I3" s="968"/>
      <c r="J3" s="1035">
        <v>44096</v>
      </c>
      <c r="K3" s="967"/>
      <c r="L3" s="968"/>
    </row>
    <row r="4" spans="2:12" ht="24.95" customHeight="1" x14ac:dyDescent="0.25">
      <c r="B4" s="1128" t="s">
        <v>326</v>
      </c>
      <c r="C4" s="973"/>
      <c r="D4" s="973"/>
      <c r="E4" s="973"/>
      <c r="F4" s="973"/>
      <c r="G4" s="974"/>
      <c r="H4" s="1129" t="s">
        <v>581</v>
      </c>
      <c r="I4" s="1130"/>
      <c r="J4" s="189" t="s">
        <v>2</v>
      </c>
      <c r="K4" s="978" t="s">
        <v>0</v>
      </c>
      <c r="L4" s="979"/>
    </row>
    <row r="5" spans="2:12" ht="24.95" customHeight="1" x14ac:dyDescent="0.25">
      <c r="B5" s="1124"/>
      <c r="C5" s="976"/>
      <c r="D5" s="976"/>
      <c r="E5" s="976"/>
      <c r="F5" s="976"/>
      <c r="G5" s="977"/>
      <c r="H5" s="1125" t="s">
        <v>582</v>
      </c>
      <c r="I5" s="1126"/>
      <c r="J5" s="189">
        <v>2</v>
      </c>
      <c r="K5" s="978" t="s">
        <v>368</v>
      </c>
      <c r="L5" s="979"/>
    </row>
    <row r="6" spans="2:12" ht="24.95" customHeight="1" thickBot="1" x14ac:dyDescent="0.3">
      <c r="B6" s="973" t="s">
        <v>1246</v>
      </c>
      <c r="C6" s="973"/>
      <c r="D6" s="973"/>
      <c r="E6" s="973"/>
      <c r="F6" s="973"/>
      <c r="G6" s="973"/>
      <c r="H6" s="973"/>
      <c r="I6" s="973"/>
      <c r="J6" s="973"/>
      <c r="K6" s="973"/>
      <c r="L6" s="1127"/>
    </row>
    <row r="7" spans="2:12" x14ac:dyDescent="0.25">
      <c r="B7" s="995" t="s">
        <v>539</v>
      </c>
      <c r="C7" s="996"/>
      <c r="D7" s="996"/>
      <c r="E7" s="996"/>
      <c r="F7" s="996"/>
      <c r="G7" s="997"/>
      <c r="H7" s="995" t="s">
        <v>540</v>
      </c>
      <c r="I7" s="996"/>
      <c r="J7" s="996"/>
      <c r="K7" s="996"/>
      <c r="L7" s="997"/>
    </row>
    <row r="8" spans="2:12" x14ac:dyDescent="0.25">
      <c r="B8" s="980"/>
      <c r="C8" s="981"/>
      <c r="D8" s="981"/>
      <c r="E8" s="981"/>
      <c r="F8" s="981"/>
      <c r="G8" s="982"/>
      <c r="H8" s="980"/>
      <c r="I8" s="981"/>
      <c r="J8" s="981"/>
      <c r="K8" s="981"/>
      <c r="L8" s="982"/>
    </row>
    <row r="9" spans="2:12" x14ac:dyDescent="0.25">
      <c r="B9" s="980"/>
      <c r="C9" s="981"/>
      <c r="D9" s="981"/>
      <c r="E9" s="981"/>
      <c r="F9" s="981"/>
      <c r="G9" s="982"/>
      <c r="H9" s="980"/>
      <c r="I9" s="981"/>
      <c r="J9" s="981"/>
      <c r="K9" s="981"/>
      <c r="L9" s="982"/>
    </row>
    <row r="10" spans="2:12" x14ac:dyDescent="0.25">
      <c r="B10" s="980"/>
      <c r="C10" s="981"/>
      <c r="D10" s="981"/>
      <c r="E10" s="981"/>
      <c r="F10" s="981"/>
      <c r="G10" s="982"/>
      <c r="H10" s="980"/>
      <c r="I10" s="981"/>
      <c r="J10" s="981"/>
      <c r="K10" s="981"/>
      <c r="L10" s="982"/>
    </row>
    <row r="11" spans="2:12" x14ac:dyDescent="0.25">
      <c r="B11" s="980"/>
      <c r="C11" s="981"/>
      <c r="D11" s="981"/>
      <c r="E11" s="981"/>
      <c r="F11" s="981"/>
      <c r="G11" s="982"/>
      <c r="H11" s="980"/>
      <c r="I11" s="981"/>
      <c r="J11" s="981"/>
      <c r="K11" s="981"/>
      <c r="L11" s="982"/>
    </row>
    <row r="12" spans="2:12" x14ac:dyDescent="0.25">
      <c r="B12" s="980"/>
      <c r="C12" s="981"/>
      <c r="D12" s="981"/>
      <c r="E12" s="981"/>
      <c r="F12" s="981"/>
      <c r="G12" s="982"/>
      <c r="H12" s="980"/>
      <c r="I12" s="981"/>
      <c r="J12" s="981"/>
      <c r="K12" s="981"/>
      <c r="L12" s="982"/>
    </row>
    <row r="13" spans="2:12" x14ac:dyDescent="0.25">
      <c r="B13" s="980"/>
      <c r="C13" s="981"/>
      <c r="D13" s="981"/>
      <c r="E13" s="981"/>
      <c r="F13" s="981"/>
      <c r="G13" s="982"/>
      <c r="H13" s="980"/>
      <c r="I13" s="981"/>
      <c r="J13" s="981"/>
      <c r="K13" s="981"/>
      <c r="L13" s="982"/>
    </row>
    <row r="14" spans="2:12" x14ac:dyDescent="0.25">
      <c r="B14" s="980"/>
      <c r="C14" s="981"/>
      <c r="D14" s="981"/>
      <c r="E14" s="981"/>
      <c r="F14" s="981"/>
      <c r="G14" s="982"/>
      <c r="H14" s="980"/>
      <c r="I14" s="981"/>
      <c r="J14" s="981"/>
      <c r="K14" s="981"/>
      <c r="L14" s="982"/>
    </row>
    <row r="15" spans="2:12" x14ac:dyDescent="0.25">
      <c r="B15" s="980"/>
      <c r="C15" s="981"/>
      <c r="D15" s="981"/>
      <c r="E15" s="981"/>
      <c r="F15" s="981"/>
      <c r="G15" s="982"/>
      <c r="H15" s="980"/>
      <c r="I15" s="981"/>
      <c r="J15" s="981"/>
      <c r="K15" s="981"/>
      <c r="L15" s="982"/>
    </row>
    <row r="16" spans="2:12" x14ac:dyDescent="0.25">
      <c r="B16" s="980"/>
      <c r="C16" s="981"/>
      <c r="D16" s="981"/>
      <c r="E16" s="981"/>
      <c r="F16" s="981"/>
      <c r="G16" s="982"/>
      <c r="H16" s="980"/>
      <c r="I16" s="981"/>
      <c r="J16" s="981"/>
      <c r="K16" s="981"/>
      <c r="L16" s="982"/>
    </row>
    <row r="17" spans="2:12" x14ac:dyDescent="0.25">
      <c r="B17" s="980"/>
      <c r="C17" s="981"/>
      <c r="D17" s="981"/>
      <c r="E17" s="981"/>
      <c r="F17" s="981"/>
      <c r="G17" s="982"/>
      <c r="H17" s="980"/>
      <c r="I17" s="981"/>
      <c r="J17" s="981"/>
      <c r="K17" s="981"/>
      <c r="L17" s="982"/>
    </row>
    <row r="18" spans="2:12" x14ac:dyDescent="0.25">
      <c r="B18" s="980"/>
      <c r="C18" s="981"/>
      <c r="D18" s="981"/>
      <c r="E18" s="981"/>
      <c r="F18" s="981"/>
      <c r="G18" s="982"/>
      <c r="H18" s="980"/>
      <c r="I18" s="981"/>
      <c r="J18" s="981"/>
      <c r="K18" s="981"/>
      <c r="L18" s="982"/>
    </row>
    <row r="19" spans="2:12" x14ac:dyDescent="0.25">
      <c r="B19" s="980"/>
      <c r="C19" s="981"/>
      <c r="D19" s="981"/>
      <c r="E19" s="981"/>
      <c r="F19" s="981"/>
      <c r="G19" s="982"/>
      <c r="H19" s="980"/>
      <c r="I19" s="981"/>
      <c r="J19" s="981"/>
      <c r="K19" s="981"/>
      <c r="L19" s="982"/>
    </row>
    <row r="20" spans="2:12" x14ac:dyDescent="0.25">
      <c r="B20" s="980"/>
      <c r="C20" s="981"/>
      <c r="D20" s="981"/>
      <c r="E20" s="981"/>
      <c r="F20" s="981"/>
      <c r="G20" s="982"/>
      <c r="H20" s="980"/>
      <c r="I20" s="981"/>
      <c r="J20" s="981"/>
      <c r="K20" s="981"/>
      <c r="L20" s="982"/>
    </row>
    <row r="21" spans="2:12" ht="15" customHeight="1" x14ac:dyDescent="0.25">
      <c r="B21" s="1111">
        <v>1</v>
      </c>
      <c r="C21" s="1112"/>
      <c r="D21" s="1112"/>
      <c r="E21" s="1112"/>
      <c r="F21" s="1112"/>
      <c r="G21" s="1113"/>
      <c r="H21" s="1111">
        <v>2</v>
      </c>
      <c r="I21" s="1112"/>
      <c r="J21" s="1112"/>
      <c r="K21" s="1112"/>
      <c r="L21" s="1113"/>
    </row>
    <row r="22" spans="2:12" ht="15.75" thickBot="1" x14ac:dyDescent="0.3">
      <c r="B22" s="1114"/>
      <c r="C22" s="1115"/>
      <c r="D22" s="1115"/>
      <c r="E22" s="1115"/>
      <c r="F22" s="1115"/>
      <c r="G22" s="1116"/>
      <c r="H22" s="1114"/>
      <c r="I22" s="1115"/>
      <c r="J22" s="1115"/>
      <c r="K22" s="1115"/>
      <c r="L22" s="1116"/>
    </row>
    <row r="23" spans="2:12" ht="13.5" hidden="1" customHeight="1" thickBot="1" x14ac:dyDescent="0.3">
      <c r="B23" s="1114"/>
      <c r="C23" s="1115"/>
      <c r="D23" s="1115"/>
      <c r="E23" s="1115"/>
      <c r="F23" s="1115"/>
      <c r="G23" s="1116"/>
      <c r="H23" s="1114"/>
      <c r="I23" s="1115"/>
      <c r="J23" s="1115"/>
      <c r="K23" s="1115"/>
      <c r="L23" s="1116"/>
    </row>
    <row r="24" spans="2:12" x14ac:dyDescent="0.25">
      <c r="B24" s="995" t="s">
        <v>539</v>
      </c>
      <c r="C24" s="996"/>
      <c r="D24" s="996"/>
      <c r="E24" s="996"/>
      <c r="F24" s="996"/>
      <c r="G24" s="997"/>
      <c r="H24" s="995" t="s">
        <v>540</v>
      </c>
      <c r="I24" s="996"/>
      <c r="J24" s="996"/>
      <c r="K24" s="996"/>
      <c r="L24" s="997"/>
    </row>
    <row r="25" spans="2:12" x14ac:dyDescent="0.25">
      <c r="B25" s="980"/>
      <c r="C25" s="981"/>
      <c r="D25" s="981"/>
      <c r="E25" s="981"/>
      <c r="F25" s="981"/>
      <c r="G25" s="982"/>
      <c r="H25" s="980"/>
      <c r="I25" s="981"/>
      <c r="J25" s="981"/>
      <c r="K25" s="981"/>
      <c r="L25" s="982"/>
    </row>
    <row r="26" spans="2:12" x14ac:dyDescent="0.25">
      <c r="B26" s="980"/>
      <c r="C26" s="981"/>
      <c r="D26" s="981"/>
      <c r="E26" s="981"/>
      <c r="F26" s="981"/>
      <c r="G26" s="982"/>
      <c r="H26" s="980"/>
      <c r="I26" s="981"/>
      <c r="J26" s="981"/>
      <c r="K26" s="981"/>
      <c r="L26" s="982"/>
    </row>
    <row r="27" spans="2:12" x14ac:dyDescent="0.25">
      <c r="B27" s="980"/>
      <c r="C27" s="981"/>
      <c r="D27" s="981"/>
      <c r="E27" s="981"/>
      <c r="F27" s="981"/>
      <c r="G27" s="982"/>
      <c r="H27" s="980"/>
      <c r="I27" s="981"/>
      <c r="J27" s="981"/>
      <c r="K27" s="981"/>
      <c r="L27" s="982"/>
    </row>
    <row r="28" spans="2:12" x14ac:dyDescent="0.25">
      <c r="B28" s="980"/>
      <c r="C28" s="981"/>
      <c r="D28" s="981"/>
      <c r="E28" s="981"/>
      <c r="F28" s="981"/>
      <c r="G28" s="982"/>
      <c r="H28" s="980"/>
      <c r="I28" s="981"/>
      <c r="J28" s="981"/>
      <c r="K28" s="981"/>
      <c r="L28" s="982"/>
    </row>
    <row r="29" spans="2:12" x14ac:dyDescent="0.25">
      <c r="B29" s="980"/>
      <c r="C29" s="981"/>
      <c r="D29" s="981"/>
      <c r="E29" s="981"/>
      <c r="F29" s="981"/>
      <c r="G29" s="982"/>
      <c r="H29" s="980"/>
      <c r="I29" s="981"/>
      <c r="J29" s="981"/>
      <c r="K29" s="981"/>
      <c r="L29" s="982"/>
    </row>
    <row r="30" spans="2:12" x14ac:dyDescent="0.25">
      <c r="B30" s="980"/>
      <c r="C30" s="981"/>
      <c r="D30" s="981"/>
      <c r="E30" s="981"/>
      <c r="F30" s="981"/>
      <c r="G30" s="982"/>
      <c r="H30" s="980"/>
      <c r="I30" s="981"/>
      <c r="J30" s="981"/>
      <c r="K30" s="981"/>
      <c r="L30" s="982"/>
    </row>
    <row r="31" spans="2:12" x14ac:dyDescent="0.25">
      <c r="B31" s="980"/>
      <c r="C31" s="981"/>
      <c r="D31" s="981"/>
      <c r="E31" s="981"/>
      <c r="F31" s="981"/>
      <c r="G31" s="982"/>
      <c r="H31" s="980"/>
      <c r="I31" s="981"/>
      <c r="J31" s="981"/>
      <c r="K31" s="981"/>
      <c r="L31" s="982"/>
    </row>
    <row r="32" spans="2:12" x14ac:dyDescent="0.25">
      <c r="B32" s="980"/>
      <c r="C32" s="981"/>
      <c r="D32" s="981"/>
      <c r="E32" s="981"/>
      <c r="F32" s="981"/>
      <c r="G32" s="982"/>
      <c r="H32" s="980"/>
      <c r="I32" s="981"/>
      <c r="J32" s="981"/>
      <c r="K32" s="981"/>
      <c r="L32" s="982"/>
    </row>
    <row r="33" spans="2:12" x14ac:dyDescent="0.25">
      <c r="B33" s="980"/>
      <c r="C33" s="981"/>
      <c r="D33" s="981"/>
      <c r="E33" s="981"/>
      <c r="F33" s="981"/>
      <c r="G33" s="982"/>
      <c r="H33" s="980"/>
      <c r="I33" s="981"/>
      <c r="J33" s="981"/>
      <c r="K33" s="981"/>
      <c r="L33" s="982"/>
    </row>
    <row r="34" spans="2:12" x14ac:dyDescent="0.25">
      <c r="B34" s="980"/>
      <c r="C34" s="981"/>
      <c r="D34" s="981"/>
      <c r="E34" s="981"/>
      <c r="F34" s="981"/>
      <c r="G34" s="982"/>
      <c r="H34" s="980"/>
      <c r="I34" s="981"/>
      <c r="J34" s="981"/>
      <c r="K34" s="981"/>
      <c r="L34" s="982"/>
    </row>
    <row r="35" spans="2:12" x14ac:dyDescent="0.25">
      <c r="B35" s="980"/>
      <c r="C35" s="981"/>
      <c r="D35" s="981"/>
      <c r="E35" s="981"/>
      <c r="F35" s="981"/>
      <c r="G35" s="982"/>
      <c r="H35" s="980"/>
      <c r="I35" s="981"/>
      <c r="J35" s="981"/>
      <c r="K35" s="981"/>
      <c r="L35" s="982"/>
    </row>
    <row r="36" spans="2:12" x14ac:dyDescent="0.25">
      <c r="B36" s="980"/>
      <c r="C36" s="981"/>
      <c r="D36" s="981"/>
      <c r="E36" s="981"/>
      <c r="F36" s="981"/>
      <c r="G36" s="982"/>
      <c r="H36" s="980"/>
      <c r="I36" s="981"/>
      <c r="J36" s="981"/>
      <c r="K36" s="981"/>
      <c r="L36" s="982"/>
    </row>
    <row r="37" spans="2:12" x14ac:dyDescent="0.25">
      <c r="B37" s="980"/>
      <c r="C37" s="981"/>
      <c r="D37" s="981"/>
      <c r="E37" s="981"/>
      <c r="F37" s="981"/>
      <c r="G37" s="982"/>
      <c r="H37" s="980"/>
      <c r="I37" s="981"/>
      <c r="J37" s="981"/>
      <c r="K37" s="981"/>
      <c r="L37" s="982"/>
    </row>
    <row r="38" spans="2:12" ht="17.25" customHeight="1" x14ac:dyDescent="0.25">
      <c r="B38" s="1111">
        <v>3</v>
      </c>
      <c r="C38" s="1112"/>
      <c r="D38" s="1112"/>
      <c r="E38" s="1112"/>
      <c r="F38" s="1112"/>
      <c r="G38" s="1113"/>
      <c r="H38" s="1111">
        <v>4</v>
      </c>
      <c r="I38" s="1112"/>
      <c r="J38" s="1112"/>
      <c r="K38" s="1112"/>
      <c r="L38" s="1113"/>
    </row>
    <row r="39" spans="2:12" ht="8.25" customHeight="1" thickBot="1" x14ac:dyDescent="0.3">
      <c r="B39" s="1114"/>
      <c r="C39" s="1115"/>
      <c r="D39" s="1115"/>
      <c r="E39" s="1115"/>
      <c r="F39" s="1115"/>
      <c r="G39" s="1116"/>
      <c r="H39" s="1114"/>
      <c r="I39" s="1115"/>
      <c r="J39" s="1115"/>
      <c r="K39" s="1115"/>
      <c r="L39" s="1116"/>
    </row>
    <row r="40" spans="2:12" ht="87.75" customHeight="1" thickBot="1" x14ac:dyDescent="0.3">
      <c r="B40" s="1144" t="s">
        <v>1247</v>
      </c>
      <c r="C40" s="1145"/>
      <c r="D40" s="1145"/>
      <c r="E40" s="1145"/>
      <c r="F40" s="1145"/>
      <c r="G40" s="1145"/>
      <c r="H40" s="1145"/>
      <c r="I40" s="1145"/>
      <c r="J40" s="1145"/>
      <c r="K40" s="1145"/>
      <c r="L40" s="1146"/>
    </row>
    <row r="41" spans="2:12" x14ac:dyDescent="0.25">
      <c r="B41" s="980"/>
      <c r="C41" s="981"/>
      <c r="D41" s="981"/>
      <c r="E41" s="981"/>
      <c r="F41" s="981"/>
      <c r="G41" s="982"/>
      <c r="H41" s="980"/>
      <c r="I41" s="981"/>
      <c r="J41" s="981"/>
      <c r="K41" s="981"/>
      <c r="L41" s="982"/>
    </row>
    <row r="42" spans="2:12" x14ac:dyDescent="0.25">
      <c r="B42" s="980"/>
      <c r="C42" s="981"/>
      <c r="D42" s="981"/>
      <c r="E42" s="981"/>
      <c r="F42" s="981"/>
      <c r="G42" s="982"/>
      <c r="H42" s="980"/>
      <c r="I42" s="981"/>
      <c r="J42" s="981"/>
      <c r="K42" s="981"/>
      <c r="L42" s="982"/>
    </row>
    <row r="43" spans="2:12" x14ac:dyDescent="0.25">
      <c r="B43" s="980"/>
      <c r="C43" s="981"/>
      <c r="D43" s="981"/>
      <c r="E43" s="981"/>
      <c r="F43" s="981"/>
      <c r="G43" s="982"/>
      <c r="H43" s="980"/>
      <c r="I43" s="981"/>
      <c r="J43" s="981"/>
      <c r="K43" s="981"/>
      <c r="L43" s="982"/>
    </row>
    <row r="44" spans="2:12" x14ac:dyDescent="0.25">
      <c r="B44" s="980"/>
      <c r="C44" s="981"/>
      <c r="D44" s="981"/>
      <c r="E44" s="981"/>
      <c r="F44" s="981"/>
      <c r="G44" s="982"/>
      <c r="H44" s="980"/>
      <c r="I44" s="981"/>
      <c r="J44" s="981"/>
      <c r="K44" s="981"/>
      <c r="L44" s="982"/>
    </row>
    <row r="45" spans="2:12" x14ac:dyDescent="0.25">
      <c r="B45" s="980"/>
      <c r="C45" s="981"/>
      <c r="D45" s="981"/>
      <c r="E45" s="981"/>
      <c r="F45" s="981"/>
      <c r="G45" s="982"/>
      <c r="H45" s="980"/>
      <c r="I45" s="981"/>
      <c r="J45" s="981"/>
      <c r="K45" s="981"/>
      <c r="L45" s="982"/>
    </row>
    <row r="46" spans="2:12" x14ac:dyDescent="0.25">
      <c r="B46" s="980"/>
      <c r="C46" s="981"/>
      <c r="D46" s="981"/>
      <c r="E46" s="981"/>
      <c r="F46" s="981"/>
      <c r="G46" s="982"/>
      <c r="H46" s="980"/>
      <c r="I46" s="981"/>
      <c r="J46" s="981"/>
      <c r="K46" s="981"/>
      <c r="L46" s="982"/>
    </row>
    <row r="47" spans="2:12" x14ac:dyDescent="0.25">
      <c r="B47" s="980"/>
      <c r="C47" s="981"/>
      <c r="D47" s="981"/>
      <c r="E47" s="981"/>
      <c r="F47" s="981"/>
      <c r="G47" s="982"/>
      <c r="H47" s="980"/>
      <c r="I47" s="981"/>
      <c r="J47" s="981"/>
      <c r="K47" s="981"/>
      <c r="L47" s="982"/>
    </row>
    <row r="48" spans="2:12" x14ac:dyDescent="0.25">
      <c r="B48" s="980"/>
      <c r="C48" s="981"/>
      <c r="D48" s="981"/>
      <c r="E48" s="981"/>
      <c r="F48" s="981"/>
      <c r="G48" s="982"/>
      <c r="H48" s="980"/>
      <c r="I48" s="981"/>
      <c r="J48" s="981"/>
      <c r="K48" s="981"/>
      <c r="L48" s="982"/>
    </row>
    <row r="49" spans="2:12" x14ac:dyDescent="0.25">
      <c r="B49" s="980"/>
      <c r="C49" s="981"/>
      <c r="D49" s="981"/>
      <c r="E49" s="981"/>
      <c r="F49" s="981"/>
      <c r="G49" s="982"/>
      <c r="H49" s="980"/>
      <c r="I49" s="981"/>
      <c r="J49" s="981"/>
      <c r="K49" s="981"/>
      <c r="L49" s="982"/>
    </row>
    <row r="50" spans="2:12" x14ac:dyDescent="0.25">
      <c r="B50" s="980"/>
      <c r="C50" s="981"/>
      <c r="D50" s="981"/>
      <c r="E50" s="981"/>
      <c r="F50" s="981"/>
      <c r="G50" s="982"/>
      <c r="H50" s="980"/>
      <c r="I50" s="981"/>
      <c r="J50" s="981"/>
      <c r="K50" s="981"/>
      <c r="L50" s="982"/>
    </row>
    <row r="51" spans="2:12" x14ac:dyDescent="0.25">
      <c r="B51" s="980"/>
      <c r="C51" s="981"/>
      <c r="D51" s="981"/>
      <c r="E51" s="981"/>
      <c r="F51" s="981"/>
      <c r="G51" s="982"/>
      <c r="H51" s="980"/>
      <c r="I51" s="981"/>
      <c r="J51" s="981"/>
      <c r="K51" s="981"/>
      <c r="L51" s="982"/>
    </row>
    <row r="52" spans="2:12" x14ac:dyDescent="0.25">
      <c r="B52" s="980"/>
      <c r="C52" s="981"/>
      <c r="D52" s="981"/>
      <c r="E52" s="981"/>
      <c r="F52" s="981"/>
      <c r="G52" s="982"/>
      <c r="H52" s="980"/>
      <c r="I52" s="981"/>
      <c r="J52" s="981"/>
      <c r="K52" s="981"/>
      <c r="L52" s="982"/>
    </row>
    <row r="53" spans="2:12" x14ac:dyDescent="0.25">
      <c r="B53" s="980"/>
      <c r="C53" s="981"/>
      <c r="D53" s="981"/>
      <c r="E53" s="981"/>
      <c r="F53" s="981"/>
      <c r="G53" s="982"/>
      <c r="H53" s="980"/>
      <c r="I53" s="981"/>
      <c r="J53" s="981"/>
      <c r="K53" s="981"/>
      <c r="L53" s="982"/>
    </row>
    <row r="54" spans="2:12" ht="15" customHeight="1" x14ac:dyDescent="0.25">
      <c r="B54" s="1111">
        <v>5</v>
      </c>
      <c r="C54" s="1112"/>
      <c r="D54" s="1112"/>
      <c r="E54" s="1112"/>
      <c r="F54" s="1112"/>
      <c r="G54" s="1113"/>
      <c r="H54" s="1111">
        <v>6</v>
      </c>
      <c r="I54" s="1112"/>
      <c r="J54" s="1112"/>
      <c r="K54" s="1112"/>
      <c r="L54" s="1113"/>
    </row>
    <row r="55" spans="2:12" ht="15.75" thickBot="1" x14ac:dyDescent="0.3">
      <c r="B55" s="1114"/>
      <c r="C55" s="1115"/>
      <c r="D55" s="1115"/>
      <c r="E55" s="1115"/>
      <c r="F55" s="1115"/>
      <c r="G55" s="1116"/>
      <c r="H55" s="1114"/>
      <c r="I55" s="1115"/>
      <c r="J55" s="1115"/>
      <c r="K55" s="1115"/>
      <c r="L55" s="1116"/>
    </row>
    <row r="56" spans="2:12" ht="15" hidden="1" customHeight="1" x14ac:dyDescent="0.25">
      <c r="B56" s="1141"/>
      <c r="C56" s="1142"/>
      <c r="D56" s="1142"/>
      <c r="E56" s="1142"/>
      <c r="F56" s="1142"/>
      <c r="G56" s="1142"/>
      <c r="H56" s="1142"/>
      <c r="I56" s="1142"/>
      <c r="J56" s="1142"/>
      <c r="K56" s="1142"/>
      <c r="L56" s="1143"/>
    </row>
    <row r="57" spans="2:12" ht="15" hidden="1" customHeight="1" x14ac:dyDescent="0.25">
      <c r="B57" s="1141"/>
      <c r="C57" s="1142"/>
      <c r="D57" s="1142"/>
      <c r="E57" s="1142"/>
      <c r="F57" s="1142"/>
      <c r="G57" s="1142"/>
      <c r="H57" s="1142"/>
      <c r="I57" s="1142"/>
      <c r="J57" s="1142"/>
      <c r="K57" s="1142"/>
      <c r="L57" s="1143"/>
    </row>
    <row r="58" spans="2:12" ht="15" hidden="1" customHeight="1" x14ac:dyDescent="0.25">
      <c r="B58" s="1141"/>
      <c r="C58" s="1142"/>
      <c r="D58" s="1142"/>
      <c r="E58" s="1142"/>
      <c r="F58" s="1142"/>
      <c r="G58" s="1142"/>
      <c r="H58" s="1142"/>
      <c r="I58" s="1142"/>
      <c r="J58" s="1142"/>
      <c r="K58" s="1142"/>
      <c r="L58" s="1143"/>
    </row>
    <row r="59" spans="2:12" ht="15" hidden="1" customHeight="1" x14ac:dyDescent="0.25">
      <c r="B59" s="1141"/>
      <c r="C59" s="1142"/>
      <c r="D59" s="1142"/>
      <c r="E59" s="1142"/>
      <c r="F59" s="1142"/>
      <c r="G59" s="1142"/>
      <c r="H59" s="1142"/>
      <c r="I59" s="1142"/>
      <c r="J59" s="1142"/>
      <c r="K59" s="1142"/>
      <c r="L59" s="1143"/>
    </row>
    <row r="60" spans="2:12" ht="7.5" hidden="1" customHeight="1" x14ac:dyDescent="0.25">
      <c r="B60" s="1141"/>
      <c r="C60" s="1142"/>
      <c r="D60" s="1142"/>
      <c r="E60" s="1142"/>
      <c r="F60" s="1142"/>
      <c r="G60" s="1142"/>
      <c r="H60" s="1142"/>
      <c r="I60" s="1142"/>
      <c r="J60" s="1142"/>
      <c r="K60" s="1142"/>
      <c r="L60" s="1143"/>
    </row>
    <row r="61" spans="2:12" ht="15" hidden="1" customHeight="1" x14ac:dyDescent="0.25">
      <c r="B61" s="1141"/>
      <c r="C61" s="1142"/>
      <c r="D61" s="1142"/>
      <c r="E61" s="1142"/>
      <c r="F61" s="1142"/>
      <c r="G61" s="1142"/>
      <c r="H61" s="1142"/>
      <c r="I61" s="1142"/>
      <c r="J61" s="1142"/>
      <c r="K61" s="1142"/>
      <c r="L61" s="1143"/>
    </row>
    <row r="62" spans="2:12" ht="15" hidden="1" customHeight="1" x14ac:dyDescent="0.25">
      <c r="B62" s="1141"/>
      <c r="C62" s="1142"/>
      <c r="D62" s="1142"/>
      <c r="E62" s="1142"/>
      <c r="F62" s="1142"/>
      <c r="G62" s="1142"/>
      <c r="H62" s="1142"/>
      <c r="I62" s="1142"/>
      <c r="J62" s="1142"/>
      <c r="K62" s="1142"/>
      <c r="L62" s="1143"/>
    </row>
    <row r="63" spans="2:12" ht="15" hidden="1" customHeight="1" x14ac:dyDescent="0.25">
      <c r="B63" s="1141"/>
      <c r="C63" s="1142"/>
      <c r="D63" s="1142"/>
      <c r="E63" s="1142"/>
      <c r="F63" s="1142"/>
      <c r="G63" s="1142"/>
      <c r="H63" s="1142"/>
      <c r="I63" s="1142"/>
      <c r="J63" s="1142"/>
      <c r="K63" s="1142"/>
      <c r="L63" s="1143"/>
    </row>
    <row r="64" spans="2:12" ht="15" hidden="1" customHeight="1" x14ac:dyDescent="0.25">
      <c r="B64" s="1141"/>
      <c r="C64" s="1142"/>
      <c r="D64" s="1142"/>
      <c r="E64" s="1142"/>
      <c r="F64" s="1142"/>
      <c r="G64" s="1142"/>
      <c r="H64" s="1142"/>
      <c r="I64" s="1142"/>
      <c r="J64" s="1142"/>
      <c r="K64" s="1142"/>
      <c r="L64" s="1143"/>
    </row>
    <row r="65" spans="2:12" ht="15" hidden="1" customHeight="1" x14ac:dyDescent="0.25">
      <c r="B65" s="1141"/>
      <c r="C65" s="1142"/>
      <c r="D65" s="1142"/>
      <c r="E65" s="1142"/>
      <c r="F65" s="1142"/>
      <c r="G65" s="1142"/>
      <c r="H65" s="1142"/>
      <c r="I65" s="1142"/>
      <c r="J65" s="1142"/>
      <c r="K65" s="1142"/>
      <c r="L65" s="1143"/>
    </row>
    <row r="66" spans="2:12" ht="15" hidden="1" customHeight="1" x14ac:dyDescent="0.25">
      <c r="B66" s="1141"/>
      <c r="C66" s="1142"/>
      <c r="D66" s="1142"/>
      <c r="E66" s="1142"/>
      <c r="F66" s="1142"/>
      <c r="G66" s="1142"/>
      <c r="H66" s="1142"/>
      <c r="I66" s="1142"/>
      <c r="J66" s="1142"/>
      <c r="K66" s="1142"/>
      <c r="L66" s="1143"/>
    </row>
    <row r="67" spans="2:12" ht="26.25" customHeight="1" x14ac:dyDescent="0.25">
      <c r="B67" s="995" t="s">
        <v>539</v>
      </c>
      <c r="C67" s="996"/>
      <c r="D67" s="996"/>
      <c r="E67" s="996"/>
      <c r="F67" s="996"/>
      <c r="G67" s="997"/>
      <c r="H67" s="995"/>
      <c r="I67" s="996"/>
      <c r="J67" s="996"/>
      <c r="K67" s="996"/>
      <c r="L67" s="997"/>
    </row>
    <row r="68" spans="2:12" ht="26.25" customHeight="1" x14ac:dyDescent="0.25">
      <c r="B68" s="980"/>
      <c r="C68" s="981"/>
      <c r="D68" s="981"/>
      <c r="E68" s="981"/>
      <c r="F68" s="981"/>
      <c r="G68" s="982"/>
      <c r="H68" s="980"/>
      <c r="I68" s="981"/>
      <c r="J68" s="981"/>
      <c r="K68" s="981"/>
      <c r="L68" s="982"/>
    </row>
    <row r="69" spans="2:12" ht="26.25" customHeight="1" x14ac:dyDescent="0.25">
      <c r="B69" s="980"/>
      <c r="C69" s="981"/>
      <c r="D69" s="981"/>
      <c r="E69" s="981"/>
      <c r="F69" s="981"/>
      <c r="G69" s="982"/>
      <c r="H69" s="980"/>
      <c r="I69" s="981"/>
      <c r="J69" s="981"/>
      <c r="K69" s="981"/>
      <c r="L69" s="982"/>
    </row>
    <row r="70" spans="2:12" ht="26.25" customHeight="1" x14ac:dyDescent="0.25">
      <c r="B70" s="980"/>
      <c r="C70" s="981"/>
      <c r="D70" s="981"/>
      <c r="E70" s="981"/>
      <c r="F70" s="981"/>
      <c r="G70" s="982"/>
      <c r="H70" s="980"/>
      <c r="I70" s="981"/>
      <c r="J70" s="981"/>
      <c r="K70" s="981"/>
      <c r="L70" s="982"/>
    </row>
    <row r="71" spans="2:12" ht="26.25" customHeight="1" x14ac:dyDescent="0.25">
      <c r="B71" s="980"/>
      <c r="C71" s="981"/>
      <c r="D71" s="981"/>
      <c r="E71" s="981"/>
      <c r="F71" s="981"/>
      <c r="G71" s="982"/>
      <c r="H71" s="980"/>
      <c r="I71" s="981"/>
      <c r="J71" s="981"/>
      <c r="K71" s="981"/>
      <c r="L71" s="982"/>
    </row>
    <row r="72" spans="2:12" ht="26.25" customHeight="1" x14ac:dyDescent="0.25">
      <c r="B72" s="980"/>
      <c r="C72" s="981"/>
      <c r="D72" s="981"/>
      <c r="E72" s="981"/>
      <c r="F72" s="981"/>
      <c r="G72" s="982"/>
      <c r="H72" s="980"/>
      <c r="I72" s="981"/>
      <c r="J72" s="981"/>
      <c r="K72" s="981"/>
      <c r="L72" s="982"/>
    </row>
    <row r="73" spans="2:12" ht="26.25" customHeight="1" x14ac:dyDescent="0.25">
      <c r="B73" s="980"/>
      <c r="C73" s="981"/>
      <c r="D73" s="981"/>
      <c r="E73" s="981"/>
      <c r="F73" s="981"/>
      <c r="G73" s="982"/>
      <c r="H73" s="980"/>
      <c r="I73" s="981"/>
      <c r="J73" s="981"/>
      <c r="K73" s="981"/>
      <c r="L73" s="982"/>
    </row>
    <row r="74" spans="2:12" ht="26.25" customHeight="1" x14ac:dyDescent="0.25">
      <c r="B74" s="980"/>
      <c r="C74" s="981"/>
      <c r="D74" s="981"/>
      <c r="E74" s="981"/>
      <c r="F74" s="981"/>
      <c r="G74" s="982"/>
      <c r="H74" s="980"/>
      <c r="I74" s="981"/>
      <c r="J74" s="981"/>
      <c r="K74" s="981"/>
      <c r="L74" s="982"/>
    </row>
    <row r="75" spans="2:12" ht="15" customHeight="1" x14ac:dyDescent="0.25">
      <c r="B75" s="1111">
        <v>7</v>
      </c>
      <c r="C75" s="1112"/>
      <c r="D75" s="1112"/>
      <c r="E75" s="1112"/>
      <c r="F75" s="1112"/>
      <c r="G75" s="1113"/>
      <c r="H75" s="1111">
        <v>8</v>
      </c>
      <c r="I75" s="1112"/>
      <c r="J75" s="1112"/>
      <c r="K75" s="1112"/>
      <c r="L75" s="1113"/>
    </row>
    <row r="76" spans="2:12" ht="15.75" thickBot="1" x14ac:dyDescent="0.3">
      <c r="B76" s="1114"/>
      <c r="C76" s="1115"/>
      <c r="D76" s="1115"/>
      <c r="E76" s="1115"/>
      <c r="F76" s="1115"/>
      <c r="G76" s="1116"/>
      <c r="H76" s="1114"/>
      <c r="I76" s="1115"/>
      <c r="J76" s="1115"/>
      <c r="K76" s="1115"/>
      <c r="L76" s="1116"/>
    </row>
    <row r="77" spans="2:12" ht="26.25" customHeight="1" x14ac:dyDescent="0.25">
      <c r="B77" s="995" t="s">
        <v>539</v>
      </c>
      <c r="C77" s="996"/>
      <c r="D77" s="996"/>
      <c r="E77" s="996"/>
      <c r="F77" s="996"/>
      <c r="G77" s="997"/>
      <c r="H77" s="995"/>
      <c r="I77" s="996"/>
      <c r="J77" s="996"/>
      <c r="K77" s="996"/>
      <c r="L77" s="997"/>
    </row>
    <row r="78" spans="2:12" ht="26.25" customHeight="1" x14ac:dyDescent="0.25">
      <c r="B78" s="980"/>
      <c r="C78" s="981"/>
      <c r="D78" s="981"/>
      <c r="E78" s="981"/>
      <c r="F78" s="981"/>
      <c r="G78" s="982"/>
      <c r="H78" s="980"/>
      <c r="I78" s="981"/>
      <c r="J78" s="981"/>
      <c r="K78" s="981"/>
      <c r="L78" s="982"/>
    </row>
    <row r="79" spans="2:12" ht="26.25" customHeight="1" x14ac:dyDescent="0.25">
      <c r="B79" s="980"/>
      <c r="C79" s="981"/>
      <c r="D79" s="981"/>
      <c r="E79" s="981"/>
      <c r="F79" s="981"/>
      <c r="G79" s="982"/>
      <c r="H79" s="980"/>
      <c r="I79" s="981"/>
      <c r="J79" s="981"/>
      <c r="K79" s="981"/>
      <c r="L79" s="982"/>
    </row>
    <row r="80" spans="2:12" ht="26.25" customHeight="1" x14ac:dyDescent="0.25">
      <c r="B80" s="980"/>
      <c r="C80" s="981"/>
      <c r="D80" s="981"/>
      <c r="E80" s="981"/>
      <c r="F80" s="981"/>
      <c r="G80" s="982"/>
      <c r="H80" s="980"/>
      <c r="I80" s="981"/>
      <c r="J80" s="981"/>
      <c r="K80" s="981"/>
      <c r="L80" s="982"/>
    </row>
    <row r="81" spans="2:12" ht="26.25" customHeight="1" x14ac:dyDescent="0.25">
      <c r="B81" s="980"/>
      <c r="C81" s="981"/>
      <c r="D81" s="981"/>
      <c r="E81" s="981"/>
      <c r="F81" s="981"/>
      <c r="G81" s="982"/>
      <c r="H81" s="980"/>
      <c r="I81" s="981"/>
      <c r="J81" s="981"/>
      <c r="K81" s="981"/>
      <c r="L81" s="982"/>
    </row>
    <row r="82" spans="2:12" ht="26.25" customHeight="1" x14ac:dyDescent="0.25">
      <c r="B82" s="980"/>
      <c r="C82" s="981"/>
      <c r="D82" s="981"/>
      <c r="E82" s="981"/>
      <c r="F82" s="981"/>
      <c r="G82" s="982"/>
      <c r="H82" s="980"/>
      <c r="I82" s="981"/>
      <c r="J82" s="981"/>
      <c r="K82" s="981"/>
      <c r="L82" s="982"/>
    </row>
    <row r="83" spans="2:12" ht="26.25" customHeight="1" x14ac:dyDescent="0.25">
      <c r="B83" s="980"/>
      <c r="C83" s="981"/>
      <c r="D83" s="981"/>
      <c r="E83" s="981"/>
      <c r="F83" s="981"/>
      <c r="G83" s="982"/>
      <c r="H83" s="980"/>
      <c r="I83" s="981"/>
      <c r="J83" s="981"/>
      <c r="K83" s="981"/>
      <c r="L83" s="982"/>
    </row>
    <row r="84" spans="2:12" ht="26.25" customHeight="1" x14ac:dyDescent="0.25">
      <c r="B84" s="980"/>
      <c r="C84" s="981"/>
      <c r="D84" s="981"/>
      <c r="E84" s="981"/>
      <c r="F84" s="981"/>
      <c r="G84" s="982"/>
      <c r="H84" s="980"/>
      <c r="I84" s="981"/>
      <c r="J84" s="981"/>
      <c r="K84" s="981"/>
      <c r="L84" s="982"/>
    </row>
    <row r="85" spans="2:12" ht="15" customHeight="1" x14ac:dyDescent="0.25">
      <c r="B85" s="1111">
        <v>9</v>
      </c>
      <c r="C85" s="1112"/>
      <c r="D85" s="1112"/>
      <c r="E85" s="1112"/>
      <c r="F85" s="1112"/>
      <c r="G85" s="1113"/>
      <c r="H85" s="1111">
        <v>10</v>
      </c>
      <c r="I85" s="1112"/>
      <c r="J85" s="1112"/>
      <c r="K85" s="1112"/>
      <c r="L85" s="1113"/>
    </row>
    <row r="86" spans="2:12" ht="15.75" thickBot="1" x14ac:dyDescent="0.3">
      <c r="B86" s="1114"/>
      <c r="C86" s="1115"/>
      <c r="D86" s="1115"/>
      <c r="E86" s="1115"/>
      <c r="F86" s="1115"/>
      <c r="G86" s="1116"/>
      <c r="H86" s="1114"/>
      <c r="I86" s="1115"/>
      <c r="J86" s="1115"/>
      <c r="K86" s="1115"/>
      <c r="L86" s="1116"/>
    </row>
    <row r="87" spans="2:12" ht="79.5" customHeight="1" thickBot="1" x14ac:dyDescent="0.3">
      <c r="B87" s="1117" t="s">
        <v>1248</v>
      </c>
      <c r="C87" s="1109"/>
      <c r="D87" s="1109"/>
      <c r="E87" s="1109"/>
      <c r="F87" s="1109"/>
      <c r="G87" s="1109"/>
      <c r="H87" s="1109"/>
      <c r="I87" s="1109"/>
      <c r="J87" s="1109"/>
      <c r="K87" s="1109"/>
      <c r="L87" s="1110"/>
    </row>
    <row r="88" spans="2:12" x14ac:dyDescent="0.25">
      <c r="B88" s="980"/>
      <c r="C88" s="981"/>
      <c r="D88" s="981"/>
      <c r="E88" s="981"/>
      <c r="F88" s="981"/>
      <c r="G88" s="982"/>
      <c r="H88" s="980"/>
      <c r="I88" s="981"/>
      <c r="J88" s="981"/>
      <c r="K88" s="981"/>
      <c r="L88" s="982"/>
    </row>
    <row r="89" spans="2:12" x14ac:dyDescent="0.25">
      <c r="B89" s="980"/>
      <c r="C89" s="981"/>
      <c r="D89" s="981"/>
      <c r="E89" s="981"/>
      <c r="F89" s="981"/>
      <c r="G89" s="982"/>
      <c r="H89" s="980"/>
      <c r="I89" s="981"/>
      <c r="J89" s="981"/>
      <c r="K89" s="981"/>
      <c r="L89" s="982"/>
    </row>
    <row r="90" spans="2:12" x14ac:dyDescent="0.25">
      <c r="B90" s="980"/>
      <c r="C90" s="981"/>
      <c r="D90" s="981"/>
      <c r="E90" s="981"/>
      <c r="F90" s="981"/>
      <c r="G90" s="982"/>
      <c r="H90" s="980"/>
      <c r="I90" s="981"/>
      <c r="J90" s="981"/>
      <c r="K90" s="981"/>
      <c r="L90" s="982"/>
    </row>
    <row r="91" spans="2:12" x14ac:dyDescent="0.25">
      <c r="B91" s="980"/>
      <c r="C91" s="981"/>
      <c r="D91" s="981"/>
      <c r="E91" s="981"/>
      <c r="F91" s="981"/>
      <c r="G91" s="982"/>
      <c r="H91" s="980"/>
      <c r="I91" s="981"/>
      <c r="J91" s="981"/>
      <c r="K91" s="981"/>
      <c r="L91" s="982"/>
    </row>
    <row r="92" spans="2:12" x14ac:dyDescent="0.25">
      <c r="B92" s="980"/>
      <c r="C92" s="981"/>
      <c r="D92" s="981"/>
      <c r="E92" s="981"/>
      <c r="F92" s="981"/>
      <c r="G92" s="982"/>
      <c r="H92" s="980"/>
      <c r="I92" s="981"/>
      <c r="J92" s="981"/>
      <c r="K92" s="981"/>
      <c r="L92" s="982"/>
    </row>
    <row r="93" spans="2:12" x14ac:dyDescent="0.25">
      <c r="B93" s="980"/>
      <c r="C93" s="981"/>
      <c r="D93" s="981"/>
      <c r="E93" s="981"/>
      <c r="F93" s="981"/>
      <c r="G93" s="982"/>
      <c r="H93" s="980"/>
      <c r="I93" s="981"/>
      <c r="J93" s="981"/>
      <c r="K93" s="981"/>
      <c r="L93" s="982"/>
    </row>
    <row r="94" spans="2:12" x14ac:dyDescent="0.25">
      <c r="B94" s="980"/>
      <c r="C94" s="981"/>
      <c r="D94" s="981"/>
      <c r="E94" s="981"/>
      <c r="F94" s="981"/>
      <c r="G94" s="982"/>
      <c r="H94" s="980"/>
      <c r="I94" s="981"/>
      <c r="J94" s="981"/>
      <c r="K94" s="981"/>
      <c r="L94" s="982"/>
    </row>
    <row r="95" spans="2:12" x14ac:dyDescent="0.25">
      <c r="B95" s="980"/>
      <c r="C95" s="981"/>
      <c r="D95" s="981"/>
      <c r="E95" s="981"/>
      <c r="F95" s="981"/>
      <c r="G95" s="982"/>
      <c r="H95" s="980"/>
      <c r="I95" s="981"/>
      <c r="J95" s="981"/>
      <c r="K95" s="981"/>
      <c r="L95" s="982"/>
    </row>
    <row r="96" spans="2:12" x14ac:dyDescent="0.25">
      <c r="B96" s="980"/>
      <c r="C96" s="981"/>
      <c r="D96" s="981"/>
      <c r="E96" s="981"/>
      <c r="F96" s="981"/>
      <c r="G96" s="982"/>
      <c r="H96" s="980"/>
      <c r="I96" s="981"/>
      <c r="J96" s="981"/>
      <c r="K96" s="981"/>
      <c r="L96" s="982"/>
    </row>
    <row r="97" spans="2:12" x14ac:dyDescent="0.25">
      <c r="B97" s="980"/>
      <c r="C97" s="981"/>
      <c r="D97" s="981"/>
      <c r="E97" s="981"/>
      <c r="F97" s="981"/>
      <c r="G97" s="982"/>
      <c r="H97" s="980"/>
      <c r="I97" s="981"/>
      <c r="J97" s="981"/>
      <c r="K97" s="981"/>
      <c r="L97" s="982"/>
    </row>
    <row r="98" spans="2:12" x14ac:dyDescent="0.25">
      <c r="B98" s="980"/>
      <c r="C98" s="981"/>
      <c r="D98" s="981"/>
      <c r="E98" s="981"/>
      <c r="F98" s="981"/>
      <c r="G98" s="982"/>
      <c r="H98" s="980"/>
      <c r="I98" s="981"/>
      <c r="J98" s="981"/>
      <c r="K98" s="981"/>
      <c r="L98" s="982"/>
    </row>
    <row r="99" spans="2:12" x14ac:dyDescent="0.25">
      <c r="B99" s="980"/>
      <c r="C99" s="981"/>
      <c r="D99" s="981"/>
      <c r="E99" s="981"/>
      <c r="F99" s="981"/>
      <c r="G99" s="982"/>
      <c r="H99" s="980"/>
      <c r="I99" s="981"/>
      <c r="J99" s="981"/>
      <c r="K99" s="981"/>
      <c r="L99" s="982"/>
    </row>
    <row r="100" spans="2:12" x14ac:dyDescent="0.25">
      <c r="B100" s="980"/>
      <c r="C100" s="981"/>
      <c r="D100" s="981"/>
      <c r="E100" s="981"/>
      <c r="F100" s="981"/>
      <c r="G100" s="982"/>
      <c r="H100" s="980"/>
      <c r="I100" s="981"/>
      <c r="J100" s="981"/>
      <c r="K100" s="981"/>
      <c r="L100" s="982"/>
    </row>
    <row r="101" spans="2:12" ht="15" customHeight="1" x14ac:dyDescent="0.25">
      <c r="B101" s="1111">
        <v>11</v>
      </c>
      <c r="C101" s="1112"/>
      <c r="D101" s="1112"/>
      <c r="E101" s="1112"/>
      <c r="F101" s="1112"/>
      <c r="G101" s="1113"/>
      <c r="H101" s="1111">
        <v>12</v>
      </c>
      <c r="I101" s="1112"/>
      <c r="J101" s="1112"/>
      <c r="K101" s="1112"/>
      <c r="L101" s="1113"/>
    </row>
    <row r="102" spans="2:12" ht="15.75" thickBot="1" x14ac:dyDescent="0.3">
      <c r="B102" s="1114"/>
      <c r="C102" s="1115"/>
      <c r="D102" s="1115"/>
      <c r="E102" s="1115"/>
      <c r="F102" s="1115"/>
      <c r="G102" s="1116"/>
      <c r="H102" s="1114"/>
      <c r="I102" s="1115"/>
      <c r="J102" s="1115"/>
      <c r="K102" s="1115"/>
      <c r="L102" s="1116"/>
    </row>
    <row r="103" spans="2:12" ht="15" hidden="1" customHeight="1" x14ac:dyDescent="0.25">
      <c r="B103" s="1141"/>
      <c r="C103" s="1142"/>
      <c r="D103" s="1142"/>
      <c r="E103" s="1142"/>
      <c r="F103" s="1142"/>
      <c r="G103" s="1142"/>
      <c r="H103" s="1142"/>
      <c r="I103" s="1142"/>
      <c r="J103" s="1142"/>
      <c r="K103" s="1142"/>
      <c r="L103" s="1143"/>
    </row>
    <row r="104" spans="2:12" ht="15" hidden="1" customHeight="1" x14ac:dyDescent="0.25">
      <c r="B104" s="1141"/>
      <c r="C104" s="1142"/>
      <c r="D104" s="1142"/>
      <c r="E104" s="1142"/>
      <c r="F104" s="1142"/>
      <c r="G104" s="1142"/>
      <c r="H104" s="1142"/>
      <c r="I104" s="1142"/>
      <c r="J104" s="1142"/>
      <c r="K104" s="1142"/>
      <c r="L104" s="1143"/>
    </row>
    <row r="105" spans="2:12" ht="15" hidden="1" customHeight="1" x14ac:dyDescent="0.25">
      <c r="B105" s="1141"/>
      <c r="C105" s="1142"/>
      <c r="D105" s="1142"/>
      <c r="E105" s="1142"/>
      <c r="F105" s="1142"/>
      <c r="G105" s="1142"/>
      <c r="H105" s="1142"/>
      <c r="I105" s="1142"/>
      <c r="J105" s="1142"/>
      <c r="K105" s="1142"/>
      <c r="L105" s="1143"/>
    </row>
    <row r="106" spans="2:12" ht="15" hidden="1" customHeight="1" x14ac:dyDescent="0.25">
      <c r="B106" s="1141"/>
      <c r="C106" s="1142"/>
      <c r="D106" s="1142"/>
      <c r="E106" s="1142"/>
      <c r="F106" s="1142"/>
      <c r="G106" s="1142"/>
      <c r="H106" s="1142"/>
      <c r="I106" s="1142"/>
      <c r="J106" s="1142"/>
      <c r="K106" s="1142"/>
      <c r="L106" s="1143"/>
    </row>
    <row r="107" spans="2:12" ht="7.5" hidden="1" customHeight="1" x14ac:dyDescent="0.25">
      <c r="B107" s="1141"/>
      <c r="C107" s="1142"/>
      <c r="D107" s="1142"/>
      <c r="E107" s="1142"/>
      <c r="F107" s="1142"/>
      <c r="G107" s="1142"/>
      <c r="H107" s="1142"/>
      <c r="I107" s="1142"/>
      <c r="J107" s="1142"/>
      <c r="K107" s="1142"/>
      <c r="L107" s="1143"/>
    </row>
    <row r="108" spans="2:12" ht="15" hidden="1" customHeight="1" x14ac:dyDescent="0.25">
      <c r="B108" s="1141"/>
      <c r="C108" s="1142"/>
      <c r="D108" s="1142"/>
      <c r="E108" s="1142"/>
      <c r="F108" s="1142"/>
      <c r="G108" s="1142"/>
      <c r="H108" s="1142"/>
      <c r="I108" s="1142"/>
      <c r="J108" s="1142"/>
      <c r="K108" s="1142"/>
      <c r="L108" s="1143"/>
    </row>
    <row r="109" spans="2:12" ht="15" hidden="1" customHeight="1" x14ac:dyDescent="0.25">
      <c r="B109" s="1141"/>
      <c r="C109" s="1142"/>
      <c r="D109" s="1142"/>
      <c r="E109" s="1142"/>
      <c r="F109" s="1142"/>
      <c r="G109" s="1142"/>
      <c r="H109" s="1142"/>
      <c r="I109" s="1142"/>
      <c r="J109" s="1142"/>
      <c r="K109" s="1142"/>
      <c r="L109" s="1143"/>
    </row>
    <row r="110" spans="2:12" ht="15" hidden="1" customHeight="1" x14ac:dyDescent="0.25">
      <c r="B110" s="1141"/>
      <c r="C110" s="1142"/>
      <c r="D110" s="1142"/>
      <c r="E110" s="1142"/>
      <c r="F110" s="1142"/>
      <c r="G110" s="1142"/>
      <c r="H110" s="1142"/>
      <c r="I110" s="1142"/>
      <c r="J110" s="1142"/>
      <c r="K110" s="1142"/>
      <c r="L110" s="1143"/>
    </row>
    <row r="111" spans="2:12" ht="15" hidden="1" customHeight="1" x14ac:dyDescent="0.25">
      <c r="B111" s="1141"/>
      <c r="C111" s="1142"/>
      <c r="D111" s="1142"/>
      <c r="E111" s="1142"/>
      <c r="F111" s="1142"/>
      <c r="G111" s="1142"/>
      <c r="H111" s="1142"/>
      <c r="I111" s="1142"/>
      <c r="J111" s="1142"/>
      <c r="K111" s="1142"/>
      <c r="L111" s="1143"/>
    </row>
    <row r="112" spans="2:12" ht="15" hidden="1" customHeight="1" x14ac:dyDescent="0.25">
      <c r="B112" s="1141"/>
      <c r="C112" s="1142"/>
      <c r="D112" s="1142"/>
      <c r="E112" s="1142"/>
      <c r="F112" s="1142"/>
      <c r="G112" s="1142"/>
      <c r="H112" s="1142"/>
      <c r="I112" s="1142"/>
      <c r="J112" s="1142"/>
      <c r="K112" s="1142"/>
      <c r="L112" s="1143"/>
    </row>
    <row r="113" spans="2:12" ht="15" hidden="1" customHeight="1" x14ac:dyDescent="0.25">
      <c r="B113" s="1141"/>
      <c r="C113" s="1142"/>
      <c r="D113" s="1142"/>
      <c r="E113" s="1142"/>
      <c r="F113" s="1142"/>
      <c r="G113" s="1142"/>
      <c r="H113" s="1142"/>
      <c r="I113" s="1142"/>
      <c r="J113" s="1142"/>
      <c r="K113" s="1142"/>
      <c r="L113" s="1143"/>
    </row>
    <row r="114" spans="2:12" ht="26.25" customHeight="1" x14ac:dyDescent="0.25">
      <c r="B114" s="995" t="s">
        <v>539</v>
      </c>
      <c r="C114" s="996"/>
      <c r="D114" s="996"/>
      <c r="E114" s="996"/>
      <c r="F114" s="996"/>
      <c r="G114" s="997"/>
      <c r="H114" s="995"/>
      <c r="I114" s="996"/>
      <c r="J114" s="996"/>
      <c r="K114" s="996"/>
      <c r="L114" s="997"/>
    </row>
    <row r="115" spans="2:12" ht="26.25" customHeight="1" x14ac:dyDescent="0.25">
      <c r="B115" s="980"/>
      <c r="C115" s="981"/>
      <c r="D115" s="981"/>
      <c r="E115" s="981"/>
      <c r="F115" s="981"/>
      <c r="G115" s="982"/>
      <c r="H115" s="980"/>
      <c r="I115" s="981"/>
      <c r="J115" s="981"/>
      <c r="K115" s="981"/>
      <c r="L115" s="982"/>
    </row>
    <row r="116" spans="2:12" ht="26.25" customHeight="1" x14ac:dyDescent="0.25">
      <c r="B116" s="980"/>
      <c r="C116" s="981"/>
      <c r="D116" s="981"/>
      <c r="E116" s="981"/>
      <c r="F116" s="981"/>
      <c r="G116" s="982"/>
      <c r="H116" s="980"/>
      <c r="I116" s="981"/>
      <c r="J116" s="981"/>
      <c r="K116" s="981"/>
      <c r="L116" s="982"/>
    </row>
    <row r="117" spans="2:12" ht="26.25" customHeight="1" x14ac:dyDescent="0.25">
      <c r="B117" s="980"/>
      <c r="C117" s="981"/>
      <c r="D117" s="981"/>
      <c r="E117" s="981"/>
      <c r="F117" s="981"/>
      <c r="G117" s="982"/>
      <c r="H117" s="980"/>
      <c r="I117" s="981"/>
      <c r="J117" s="981"/>
      <c r="K117" s="981"/>
      <c r="L117" s="982"/>
    </row>
    <row r="118" spans="2:12" ht="26.25" customHeight="1" x14ac:dyDescent="0.25">
      <c r="B118" s="980"/>
      <c r="C118" s="981"/>
      <c r="D118" s="981"/>
      <c r="E118" s="981"/>
      <c r="F118" s="981"/>
      <c r="G118" s="982"/>
      <c r="H118" s="980"/>
      <c r="I118" s="981"/>
      <c r="J118" s="981"/>
      <c r="K118" s="981"/>
      <c r="L118" s="982"/>
    </row>
    <row r="119" spans="2:12" ht="26.25" customHeight="1" x14ac:dyDescent="0.25">
      <c r="B119" s="980"/>
      <c r="C119" s="981"/>
      <c r="D119" s="981"/>
      <c r="E119" s="981"/>
      <c r="F119" s="981"/>
      <c r="G119" s="982"/>
      <c r="H119" s="980"/>
      <c r="I119" s="981"/>
      <c r="J119" s="981"/>
      <c r="K119" s="981"/>
      <c r="L119" s="982"/>
    </row>
    <row r="120" spans="2:12" ht="26.25" customHeight="1" x14ac:dyDescent="0.25">
      <c r="B120" s="980"/>
      <c r="C120" s="981"/>
      <c r="D120" s="981"/>
      <c r="E120" s="981"/>
      <c r="F120" s="981"/>
      <c r="G120" s="982"/>
      <c r="H120" s="980"/>
      <c r="I120" s="981"/>
      <c r="J120" s="981"/>
      <c r="K120" s="981"/>
      <c r="L120" s="982"/>
    </row>
    <row r="121" spans="2:12" ht="26.25" customHeight="1" x14ac:dyDescent="0.25">
      <c r="B121" s="980"/>
      <c r="C121" s="981"/>
      <c r="D121" s="981"/>
      <c r="E121" s="981"/>
      <c r="F121" s="981"/>
      <c r="G121" s="982"/>
      <c r="H121" s="980"/>
      <c r="I121" s="981"/>
      <c r="J121" s="981"/>
      <c r="K121" s="981"/>
      <c r="L121" s="982"/>
    </row>
    <row r="122" spans="2:12" ht="15" customHeight="1" x14ac:dyDescent="0.25">
      <c r="B122" s="1111">
        <v>13</v>
      </c>
      <c r="C122" s="1112"/>
      <c r="D122" s="1112"/>
      <c r="E122" s="1112"/>
      <c r="F122" s="1112"/>
      <c r="G122" s="1113"/>
      <c r="H122" s="1111">
        <v>14</v>
      </c>
      <c r="I122" s="1112"/>
      <c r="J122" s="1112"/>
      <c r="K122" s="1112"/>
      <c r="L122" s="1113"/>
    </row>
    <row r="123" spans="2:12" ht="15.75" thickBot="1" x14ac:dyDescent="0.3">
      <c r="B123" s="1114"/>
      <c r="C123" s="1115"/>
      <c r="D123" s="1115"/>
      <c r="E123" s="1115"/>
      <c r="F123" s="1115"/>
      <c r="G123" s="1116"/>
      <c r="H123" s="1114"/>
      <c r="I123" s="1115"/>
      <c r="J123" s="1115"/>
      <c r="K123" s="1115"/>
      <c r="L123" s="1116"/>
    </row>
    <row r="124" spans="2:12" ht="79.5" customHeight="1" thickBot="1" x14ac:dyDescent="0.3">
      <c r="B124" s="1117" t="s">
        <v>1249</v>
      </c>
      <c r="C124" s="1109"/>
      <c r="D124" s="1109"/>
      <c r="E124" s="1109"/>
      <c r="F124" s="1109"/>
      <c r="G124" s="1109"/>
      <c r="H124" s="1109"/>
      <c r="I124" s="1109"/>
      <c r="J124" s="1109"/>
      <c r="K124" s="1109"/>
      <c r="L124" s="1110"/>
    </row>
    <row r="126" spans="2:12" ht="51.75" customHeight="1" x14ac:dyDescent="0.25"/>
  </sheetData>
  <mergeCells count="46">
    <mergeCell ref="B1:L2"/>
    <mergeCell ref="B3:E3"/>
    <mergeCell ref="G3:I3"/>
    <mergeCell ref="J3:L3"/>
    <mergeCell ref="B4:G4"/>
    <mergeCell ref="H4:I4"/>
    <mergeCell ref="K4:L4"/>
    <mergeCell ref="B5:G5"/>
    <mergeCell ref="H5:I5"/>
    <mergeCell ref="K5:L5"/>
    <mergeCell ref="B6:L6"/>
    <mergeCell ref="B7:G20"/>
    <mergeCell ref="H7:L20"/>
    <mergeCell ref="B21:G22"/>
    <mergeCell ref="H21:L22"/>
    <mergeCell ref="B23:G23"/>
    <mergeCell ref="H23:L23"/>
    <mergeCell ref="B24:G37"/>
    <mergeCell ref="H24:L37"/>
    <mergeCell ref="B77:G84"/>
    <mergeCell ref="H77:L84"/>
    <mergeCell ref="B38:G39"/>
    <mergeCell ref="H38:L39"/>
    <mergeCell ref="B40:L40"/>
    <mergeCell ref="B41:G53"/>
    <mergeCell ref="H41:L53"/>
    <mergeCell ref="B54:G55"/>
    <mergeCell ref="H54:L55"/>
    <mergeCell ref="B56:L66"/>
    <mergeCell ref="B67:G74"/>
    <mergeCell ref="H67:L74"/>
    <mergeCell ref="B75:G76"/>
    <mergeCell ref="H75:L76"/>
    <mergeCell ref="B124:L124"/>
    <mergeCell ref="B85:G86"/>
    <mergeCell ref="H85:L86"/>
    <mergeCell ref="B87:L87"/>
    <mergeCell ref="B88:G100"/>
    <mergeCell ref="H88:L100"/>
    <mergeCell ref="B101:G102"/>
    <mergeCell ref="H101:L102"/>
    <mergeCell ref="B103:L113"/>
    <mergeCell ref="B114:G121"/>
    <mergeCell ref="H114:L121"/>
    <mergeCell ref="B122:G123"/>
    <mergeCell ref="H122:L123"/>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20</vt:i4>
      </vt:variant>
    </vt:vector>
  </HeadingPairs>
  <TitlesOfParts>
    <vt:vector size="34" baseType="lpstr">
      <vt:lpstr>Formato</vt:lpstr>
      <vt:lpstr>Predial</vt:lpstr>
      <vt:lpstr>Financiero </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Reg fotog ambien Mjto UF1 y 2,1</vt:lpstr>
      <vt:lpstr>Reg fotog ambien OyM UF1 y 2,1</vt:lpstr>
      <vt:lpstr>Reg fotog ambien OyM UF2,2 y 4</vt:lpstr>
      <vt:lpstr>'Financiero '!Área_de_impresión</vt:lpstr>
      <vt:lpstr>Predial!Área_de_impresión</vt:lpstr>
      <vt:lpstr>'Reg fotog ambien Mjto UF1 y 2,1'!Área_de_impresión</vt:lpstr>
      <vt:lpstr>'Reg fotog ambien OyM UF1 y 2,1'!Área_de_impresión</vt:lpstr>
      <vt:lpstr>'Reg fotog ambien OyM UF2,2 y 4'!Área_de_impresión</vt:lpstr>
      <vt:lpstr>'Reg fotográfico ambiental UF1y3'!Área_de_impresión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 ambien Mjto UF1 y 2,1'!Títulos_a_imprimir</vt:lpstr>
      <vt:lpstr>'Reg fotog ambien OyM UF1 y 2,1'!Títulos_a_imprimir</vt:lpstr>
      <vt:lpstr>'Reg fotog ambien OyM UF2,2 y 4'!Títulos_a_imprimir</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2020-09-25T13:18:34Z</dcterms:modified>
</cp:coreProperties>
</file>